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Progetto di Strutture in zona Sismica Ghersi\Fogli di Calcolo\PIlastri\"/>
    </mc:Choice>
  </mc:AlternateContent>
  <bookViews>
    <workbookView xWindow="0" yWindow="0" windowWidth="19200" windowHeight="7515"/>
  </bookViews>
  <sheets>
    <sheet name="Confin. nodi PIL.13 staffe Φ10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4" i="3" l="1"/>
  <c r="W59" i="3"/>
  <c r="G84" i="3"/>
  <c r="G59" i="3"/>
  <c r="O22" i="3" l="1"/>
  <c r="G8" i="3"/>
  <c r="G88" i="3" l="1"/>
  <c r="E88" i="3"/>
  <c r="E87" i="3"/>
  <c r="G87" i="3" s="1"/>
  <c r="E86" i="3"/>
  <c r="G86" i="3" s="1"/>
  <c r="E84" i="3"/>
  <c r="E83" i="3"/>
  <c r="G83" i="3" s="1"/>
  <c r="G81" i="3"/>
  <c r="E81" i="3"/>
  <c r="E80" i="3"/>
  <c r="G80" i="3" s="1"/>
  <c r="E79" i="3"/>
  <c r="G79" i="3" s="1"/>
  <c r="C74" i="3"/>
  <c r="U63" i="3"/>
  <c r="W63" i="3" s="1"/>
  <c r="G63" i="3"/>
  <c r="E63" i="3"/>
  <c r="U62" i="3"/>
  <c r="W62" i="3" s="1"/>
  <c r="G62" i="3"/>
  <c r="E62" i="3"/>
  <c r="U61" i="3"/>
  <c r="W61" i="3" s="1"/>
  <c r="E61" i="3"/>
  <c r="G61" i="3" s="1"/>
  <c r="H61" i="3" s="1"/>
  <c r="U59" i="3"/>
  <c r="E59" i="3"/>
  <c r="U58" i="3"/>
  <c r="W58" i="3" s="1"/>
  <c r="G58" i="3"/>
  <c r="E58" i="3"/>
  <c r="U56" i="3"/>
  <c r="W56" i="3" s="1"/>
  <c r="G56" i="3"/>
  <c r="E56" i="3"/>
  <c r="U55" i="3"/>
  <c r="W55" i="3" s="1"/>
  <c r="G55" i="3"/>
  <c r="E55" i="3"/>
  <c r="U54" i="3"/>
  <c r="W54" i="3" s="1"/>
  <c r="E54" i="3"/>
  <c r="G54" i="3" s="1"/>
  <c r="S49" i="3"/>
  <c r="C49" i="3"/>
  <c r="U38" i="3"/>
  <c r="W38" i="3" s="1"/>
  <c r="E38" i="3"/>
  <c r="G38" i="3" s="1"/>
  <c r="U37" i="3"/>
  <c r="W37" i="3" s="1"/>
  <c r="E37" i="3"/>
  <c r="G37" i="3" s="1"/>
  <c r="U36" i="3"/>
  <c r="W36" i="3" s="1"/>
  <c r="E36" i="3"/>
  <c r="G36" i="3" s="1"/>
  <c r="U34" i="3"/>
  <c r="E34" i="3"/>
  <c r="U33" i="3"/>
  <c r="W33" i="3" s="1"/>
  <c r="E33" i="3"/>
  <c r="G33" i="3" s="1"/>
  <c r="U31" i="3"/>
  <c r="W31" i="3" s="1"/>
  <c r="E31" i="3"/>
  <c r="G31" i="3" s="1"/>
  <c r="U30" i="3"/>
  <c r="W30" i="3" s="1"/>
  <c r="E30" i="3"/>
  <c r="G30" i="3" s="1"/>
  <c r="U29" i="3"/>
  <c r="W29" i="3" s="1"/>
  <c r="E29" i="3"/>
  <c r="G29" i="3" s="1"/>
  <c r="S24" i="3"/>
  <c r="C24" i="3"/>
  <c r="O9" i="3"/>
  <c r="O10" i="3" s="1"/>
  <c r="O8" i="3" s="1"/>
  <c r="K8" i="3"/>
  <c r="K72" i="3" s="1"/>
  <c r="C8" i="3"/>
  <c r="S6" i="3"/>
  <c r="H36" i="3" l="1"/>
  <c r="D14" i="3"/>
  <c r="G34" i="3"/>
  <c r="M33" i="3" s="1"/>
  <c r="H79" i="3"/>
  <c r="L79" i="3" s="1"/>
  <c r="M79" i="3" s="1"/>
  <c r="H29" i="3"/>
  <c r="L29" i="3" s="1"/>
  <c r="H54" i="3"/>
  <c r="L54" i="3" s="1"/>
  <c r="C25" i="3"/>
  <c r="G25" i="3" s="1"/>
  <c r="AA47" i="3"/>
  <c r="AA22" i="3"/>
  <c r="M29" i="3" s="1"/>
  <c r="C50" i="3"/>
  <c r="G50" i="3" s="1"/>
  <c r="AC58" i="3"/>
  <c r="AC33" i="3"/>
  <c r="M83" i="3"/>
  <c r="X29" i="3"/>
  <c r="AB29" i="3" s="1"/>
  <c r="AC29" i="3" s="1"/>
  <c r="X61" i="3"/>
  <c r="AE47" i="3"/>
  <c r="AE22" i="3"/>
  <c r="O72" i="3"/>
  <c r="O47" i="3"/>
  <c r="X36" i="3"/>
  <c r="X54" i="3"/>
  <c r="AB54" i="3" s="1"/>
  <c r="AC54" i="3" s="1"/>
  <c r="M58" i="3"/>
  <c r="H86" i="3"/>
  <c r="C75" i="3"/>
  <c r="G75" i="3" s="1"/>
  <c r="K22" i="3"/>
  <c r="S25" i="3"/>
  <c r="W25" i="3" s="1"/>
  <c r="K47" i="3"/>
  <c r="S50" i="3"/>
  <c r="W50" i="3" s="1"/>
  <c r="M54" i="3" l="1"/>
</calcChain>
</file>

<file path=xl/comments1.xml><?xml version="1.0" encoding="utf-8"?>
<comments xmlns="http://schemas.openxmlformats.org/spreadsheetml/2006/main">
  <authors>
    <author>Pc</author>
  </authors>
  <commentList>
    <comment ref="AC28" authorId="0" shapeId="0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Area Totale delle staffe</t>
        </r>
      </text>
    </comment>
    <comment ref="F34" authorId="0" shapeId="0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Staffe aperte a due bracci a forma di U, per facilitarne il montaggio.
</t>
        </r>
      </text>
    </comment>
    <comment ref="W34" authorId="0" shapeId="0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Staffe aperte a due bracci a forma di U, per facilitarne il montaggio.
</t>
        </r>
      </text>
    </comment>
    <comment ref="F59" authorId="0" shapeId="0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Staffe aperte a due bracci a forma di U, per facilitarne il montaggio.
</t>
        </r>
      </text>
    </comment>
    <comment ref="W59" authorId="0" shapeId="0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Staffe aperte a due bracci a forma di U, per facilitarne il montaggio.
</t>
        </r>
      </text>
    </comment>
    <comment ref="F84" authorId="0" shapeId="0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Staffe aperte a due bracci a forma di U, per facilitarne il montaggio.
</t>
        </r>
      </text>
    </comment>
  </commentList>
</comments>
</file>

<file path=xl/sharedStrings.xml><?xml version="1.0" encoding="utf-8"?>
<sst xmlns="http://schemas.openxmlformats.org/spreadsheetml/2006/main" count="283" uniqueCount="67">
  <si>
    <t>Confinamento dei nodi</t>
  </si>
  <si>
    <t>Dati</t>
  </si>
  <si>
    <t xml:space="preserve"> Sezione trasversale della Trave</t>
  </si>
  <si>
    <t xml:space="preserve"> Sezione trasversale del pilastro</t>
  </si>
  <si>
    <t>Calcestruzzo C25/30</t>
  </si>
  <si>
    <t>Acciaio B450C</t>
  </si>
  <si>
    <t>b</t>
  </si>
  <si>
    <t>cm</t>
  </si>
  <si>
    <r>
      <t>f</t>
    </r>
    <r>
      <rPr>
        <sz val="8"/>
        <rFont val="Arial"/>
        <family val="2"/>
      </rPr>
      <t>ck</t>
    </r>
  </si>
  <si>
    <t>MPa</t>
  </si>
  <si>
    <t>fyd</t>
  </si>
  <si>
    <t>h</t>
  </si>
  <si>
    <r>
      <t>R</t>
    </r>
    <r>
      <rPr>
        <sz val="8"/>
        <rFont val="Arial"/>
        <family val="2"/>
      </rPr>
      <t>ck</t>
    </r>
  </si>
  <si>
    <t>c</t>
  </si>
  <si>
    <t>fcd</t>
  </si>
  <si>
    <t>d</t>
  </si>
  <si>
    <r>
      <t>f</t>
    </r>
    <r>
      <rPr>
        <sz val="8"/>
        <rFont val="Arial"/>
        <family val="2"/>
      </rPr>
      <t>ctd</t>
    </r>
  </si>
  <si>
    <r>
      <t>f</t>
    </r>
    <r>
      <rPr>
        <sz val="8"/>
        <rFont val="Arial"/>
        <family val="2"/>
      </rPr>
      <t>ctm</t>
    </r>
  </si>
  <si>
    <r>
      <t>γ</t>
    </r>
    <r>
      <rPr>
        <sz val="8"/>
        <rFont val="Calibri"/>
        <family val="2"/>
      </rPr>
      <t>Rd</t>
    </r>
  </si>
  <si>
    <r>
      <t>f</t>
    </r>
    <r>
      <rPr>
        <sz val="8"/>
        <rFont val="Arial"/>
        <family val="2"/>
      </rPr>
      <t>ctk,0.05</t>
    </r>
  </si>
  <si>
    <t>Coefficiente di sicirezza parziale</t>
  </si>
  <si>
    <r>
      <t>γ</t>
    </r>
    <r>
      <rPr>
        <sz val="8"/>
        <rFont val="Arial"/>
        <family val="2"/>
      </rPr>
      <t>c</t>
    </r>
  </si>
  <si>
    <t xml:space="preserve">Compressione  in assenza di specifiche armature </t>
  </si>
  <si>
    <t xml:space="preserve">Trazione  in assenza di specifiche armature </t>
  </si>
  <si>
    <t>αj</t>
  </si>
  <si>
    <t>nodo interno</t>
  </si>
  <si>
    <t>νd</t>
  </si>
  <si>
    <t>Vj</t>
  </si>
  <si>
    <t>≤</t>
  </si>
  <si>
    <t>kN</t>
  </si>
  <si>
    <r>
      <t>α</t>
    </r>
    <r>
      <rPr>
        <sz val="8"/>
        <rFont val="Arial"/>
        <family val="2"/>
      </rPr>
      <t>j</t>
    </r>
  </si>
  <si>
    <r>
      <t>V</t>
    </r>
    <r>
      <rPr>
        <sz val="8"/>
        <rFont val="Arial"/>
        <family val="2"/>
      </rPr>
      <t>j</t>
    </r>
  </si>
  <si>
    <t>nodo esterno</t>
  </si>
  <si>
    <t>η</t>
  </si>
  <si>
    <t>Vjbd</t>
  </si>
  <si>
    <r>
      <t>ν</t>
    </r>
    <r>
      <rPr>
        <sz val="8"/>
        <rFont val="Arial"/>
        <family val="2"/>
      </rPr>
      <t>d</t>
    </r>
  </si>
  <si>
    <r>
      <t>V</t>
    </r>
    <r>
      <rPr>
        <sz val="8"/>
        <rFont val="Arial"/>
        <family val="2"/>
      </rPr>
      <t>jbd</t>
    </r>
  </si>
  <si>
    <t>Campata 13-14 appoggio SX</t>
  </si>
  <si>
    <t xml:space="preserve">Φ </t>
  </si>
  <si>
    <r>
      <t>Area [cm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]</t>
    </r>
  </si>
  <si>
    <t>N.°</t>
  </si>
  <si>
    <r>
      <t>A tot [cm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]</t>
    </r>
  </si>
  <si>
    <t>As sup</t>
  </si>
  <si>
    <t>Vc</t>
  </si>
  <si>
    <t>Nmax [kN]</t>
  </si>
  <si>
    <t>Nmin [kN]</t>
  </si>
  <si>
    <t>Vjbd [kN]</t>
  </si>
  <si>
    <t>Ash [cm2]</t>
  </si>
  <si>
    <r>
      <t>V</t>
    </r>
    <r>
      <rPr>
        <sz val="8"/>
        <rFont val="Arial"/>
        <family val="2"/>
      </rPr>
      <t>c</t>
    </r>
  </si>
  <si>
    <r>
      <t>V</t>
    </r>
    <r>
      <rPr>
        <sz val="8"/>
        <color rgb="FFFF0000"/>
        <rFont val="Arial"/>
        <family val="2"/>
      </rPr>
      <t xml:space="preserve">jbd </t>
    </r>
    <r>
      <rPr>
        <sz val="11"/>
        <color theme="1"/>
        <rFont val="Calibri"/>
        <family val="2"/>
        <scheme val="minor"/>
      </rPr>
      <t>[kN]</t>
    </r>
  </si>
  <si>
    <r>
      <rPr>
        <sz val="10"/>
        <color rgb="FFFF0000"/>
        <rFont val="Arial"/>
        <family val="2"/>
      </rPr>
      <t>A</t>
    </r>
    <r>
      <rPr>
        <sz val="8"/>
        <color rgb="FFFF0000"/>
        <rFont val="Arial"/>
        <family val="2"/>
      </rPr>
      <t>sh</t>
    </r>
    <r>
      <rPr>
        <sz val="10"/>
        <color rgb="FFFF0000"/>
        <rFont val="Arial"/>
        <family val="2"/>
      </rPr>
      <t xml:space="preserve"> </t>
    </r>
    <r>
      <rPr>
        <sz val="11"/>
        <color theme="1"/>
        <rFont val="Calibri"/>
        <family val="2"/>
        <scheme val="minor"/>
      </rPr>
      <t>[cm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]</t>
    </r>
  </si>
  <si>
    <t xml:space="preserve">Armatura filante </t>
  </si>
  <si>
    <t>Armatura appoggio</t>
  </si>
  <si>
    <t>Area [cm2]</t>
  </si>
  <si>
    <t>A tot [cm2]</t>
  </si>
  <si>
    <t>As nodo</t>
  </si>
  <si>
    <t>Armatura nodo di parete</t>
  </si>
  <si>
    <t>Armatura nodo staffe</t>
  </si>
  <si>
    <t>As inf</t>
  </si>
  <si>
    <t>Interasse i delle staffe nel nodo</t>
  </si>
  <si>
    <t>i</t>
  </si>
  <si>
    <t>fyk</t>
  </si>
  <si>
    <t>Nodo 3° impalcato</t>
  </si>
  <si>
    <t>Nodo 1° impalcato</t>
  </si>
  <si>
    <t>Nodo 2° impalcato</t>
  </si>
  <si>
    <t>Nodo 4° impalcato</t>
  </si>
  <si>
    <t>Nodo 5°impalcato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</si>
</sst>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rgb="FFFF000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Calibri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sz val="8"/>
      <color rgb="FFFF0000"/>
      <name val="Arial"/>
      <family val="2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 applyAlignment="1">
      <alignment horizontal="center" vertical="center"/>
    </xf>
    <xf numFmtId="0" fontId="1" fillId="3" borderId="4" xfId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0" fillId="3" borderId="4" xfId="1" applyFont="1" applyFill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2" fontId="1" fillId="0" borderId="4" xfId="1" applyNumberFormat="1" applyBorder="1" applyAlignment="1">
      <alignment horizontal="center" vertical="center"/>
    </xf>
    <xf numFmtId="0" fontId="1" fillId="4" borderId="4" xfId="1" applyFill="1" applyBorder="1" applyAlignment="1">
      <alignment horizontal="center" vertical="center"/>
    </xf>
    <xf numFmtId="164" fontId="1" fillId="0" borderId="4" xfId="1" applyNumberFormat="1" applyBorder="1" applyAlignment="1">
      <alignment horizontal="center" vertical="center"/>
    </xf>
    <xf numFmtId="165" fontId="1" fillId="0" borderId="4" xfId="1" applyNumberFormat="1" applyBorder="1" applyAlignment="1">
      <alignment horizontal="center" vertical="center"/>
    </xf>
    <xf numFmtId="0" fontId="0" fillId="4" borderId="4" xfId="1" applyFont="1" applyFill="1" applyBorder="1" applyAlignment="1">
      <alignment horizontal="center" vertical="center"/>
    </xf>
    <xf numFmtId="0" fontId="1" fillId="2" borderId="4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0" fontId="0" fillId="2" borderId="13" xfId="1" applyFont="1" applyFill="1" applyBorder="1" applyAlignment="1">
      <alignment horizontal="center" vertical="center"/>
    </xf>
    <xf numFmtId="2" fontId="1" fillId="4" borderId="4" xfId="1" applyNumberFormat="1" applyFill="1" applyBorder="1" applyAlignment="1">
      <alignment horizontal="center" vertical="center"/>
    </xf>
    <xf numFmtId="0" fontId="1" fillId="5" borderId="1" xfId="1" applyFill="1" applyBorder="1" applyAlignment="1">
      <alignment vertical="center"/>
    </xf>
    <xf numFmtId="0" fontId="1" fillId="5" borderId="2" xfId="1" applyFill="1" applyBorder="1" applyAlignment="1">
      <alignment vertical="center"/>
    </xf>
    <xf numFmtId="0" fontId="0" fillId="2" borderId="4" xfId="1" applyFont="1" applyFill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2" fontId="1" fillId="0" borderId="13" xfId="1" applyNumberFormat="1" applyBorder="1" applyAlignment="1">
      <alignment horizontal="center" vertical="center"/>
    </xf>
    <xf numFmtId="1" fontId="1" fillId="0" borderId="4" xfId="1" applyNumberFormat="1" applyBorder="1" applyAlignment="1">
      <alignment horizontal="center" vertical="center"/>
    </xf>
    <xf numFmtId="2" fontId="1" fillId="0" borderId="13" xfId="1" applyNumberForma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8" fillId="3" borderId="3" xfId="1" applyFont="1" applyFill="1" applyBorder="1" applyAlignment="1">
      <alignment horizontal="center" vertical="center"/>
    </xf>
    <xf numFmtId="0" fontId="1" fillId="3" borderId="1" xfId="1" applyFill="1" applyBorder="1" applyAlignment="1">
      <alignment horizontal="center" vertical="center"/>
    </xf>
    <xf numFmtId="0" fontId="1" fillId="3" borderId="3" xfId="1" applyFill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1" fillId="5" borderId="5" xfId="1" applyFill="1" applyBorder="1" applyAlignment="1">
      <alignment horizontal="center" vertical="center"/>
    </xf>
    <xf numFmtId="0" fontId="1" fillId="5" borderId="6" xfId="1" applyFill="1" applyBorder="1" applyAlignment="1">
      <alignment horizontal="center" vertical="center"/>
    </xf>
    <xf numFmtId="0" fontId="1" fillId="5" borderId="7" xfId="1" applyFill="1" applyBorder="1" applyAlignment="1">
      <alignment horizontal="center" vertical="center"/>
    </xf>
    <xf numFmtId="0" fontId="1" fillId="5" borderId="8" xfId="1" applyFill="1" applyBorder="1" applyAlignment="1">
      <alignment horizontal="center" vertical="center"/>
    </xf>
    <xf numFmtId="0" fontId="1" fillId="5" borderId="9" xfId="1" applyFill="1" applyBorder="1" applyAlignment="1">
      <alignment horizontal="center" vertical="center"/>
    </xf>
    <xf numFmtId="0" fontId="1" fillId="5" borderId="10" xfId="1" applyFill="1" applyBorder="1" applyAlignment="1">
      <alignment horizontal="center" vertical="center"/>
    </xf>
    <xf numFmtId="0" fontId="0" fillId="3" borderId="8" xfId="1" applyFont="1" applyFill="1" applyBorder="1" applyAlignment="1">
      <alignment horizontal="center" vertical="center"/>
    </xf>
    <xf numFmtId="0" fontId="1" fillId="3" borderId="10" xfId="1" applyFill="1" applyBorder="1" applyAlignment="1">
      <alignment horizontal="center" vertical="center"/>
    </xf>
    <xf numFmtId="0" fontId="1" fillId="6" borderId="11" xfId="1" applyFill="1" applyBorder="1" applyAlignment="1">
      <alignment horizontal="center" vertical="center"/>
    </xf>
    <xf numFmtId="0" fontId="1" fillId="6" borderId="0" xfId="1" applyFill="1" applyBorder="1" applyAlignment="1">
      <alignment horizontal="center" vertical="center"/>
    </xf>
    <xf numFmtId="0" fontId="1" fillId="6" borderId="12" xfId="1" applyFill="1" applyBorder="1" applyAlignment="1">
      <alignment horizontal="center" vertical="center"/>
    </xf>
    <xf numFmtId="0" fontId="1" fillId="6" borderId="8" xfId="1" applyFill="1" applyBorder="1" applyAlignment="1">
      <alignment horizontal="center" vertical="center"/>
    </xf>
    <xf numFmtId="2" fontId="11" fillId="7" borderId="14" xfId="1" applyNumberFormat="1" applyFont="1" applyFill="1" applyBorder="1" applyAlignment="1">
      <alignment horizontal="center" vertical="center"/>
    </xf>
    <xf numFmtId="0" fontId="11" fillId="7" borderId="15" xfId="1" applyFont="1" applyFill="1" applyBorder="1" applyAlignment="1">
      <alignment horizontal="center" vertical="center"/>
    </xf>
    <xf numFmtId="0" fontId="0" fillId="3" borderId="1" xfId="1" applyFont="1" applyFill="1" applyBorder="1" applyAlignment="1">
      <alignment horizontal="center" vertical="center"/>
    </xf>
    <xf numFmtId="2" fontId="1" fillId="0" borderId="14" xfId="1" applyNumberFormat="1" applyBorder="1" applyAlignment="1">
      <alignment horizontal="center" vertical="center"/>
    </xf>
    <xf numFmtId="2" fontId="1" fillId="0" borderId="15" xfId="1" applyNumberFormat="1" applyBorder="1" applyAlignment="1">
      <alignment horizontal="center" vertical="center"/>
    </xf>
    <xf numFmtId="2" fontId="1" fillId="0" borderId="13" xfId="1" applyNumberFormat="1" applyBorder="1" applyAlignment="1">
      <alignment horizontal="center" vertical="center"/>
    </xf>
    <xf numFmtId="0" fontId="1" fillId="5" borderId="11" xfId="1" applyFill="1" applyBorder="1" applyAlignment="1">
      <alignment horizontal="center" vertical="center"/>
    </xf>
    <xf numFmtId="0" fontId="1" fillId="5" borderId="0" xfId="1" applyFill="1" applyBorder="1" applyAlignment="1">
      <alignment horizontal="center" vertical="center"/>
    </xf>
    <xf numFmtId="0" fontId="1" fillId="5" borderId="12" xfId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F135"/>
  <sheetViews>
    <sheetView tabSelected="1" topLeftCell="A19" zoomScaleNormal="100" workbookViewId="0">
      <selection activeCell="P30" sqref="P30"/>
    </sheetView>
  </sheetViews>
  <sheetFormatPr defaultRowHeight="12.75" x14ac:dyDescent="0.25"/>
  <cols>
    <col min="1" max="2" width="9.140625" style="1"/>
    <col min="3" max="3" width="11.140625" style="1" customWidth="1"/>
    <col min="4" max="4" width="9.7109375" style="1" customWidth="1"/>
    <col min="5" max="5" width="9.5703125" style="1" customWidth="1"/>
    <col min="6" max="6" width="9.85546875" style="1" customWidth="1"/>
    <col min="7" max="9" width="9.140625" style="1"/>
    <col min="10" max="10" width="9.7109375" style="1" customWidth="1"/>
    <col min="11" max="12" width="10" style="1" customWidth="1"/>
    <col min="13" max="13" width="9.7109375" style="1" customWidth="1"/>
    <col min="14" max="14" width="9.28515625" style="1" customWidth="1"/>
    <col min="15" max="23" width="9.140625" style="1"/>
    <col min="24" max="24" width="10.42578125" style="1" customWidth="1"/>
    <col min="25" max="16384" width="9.140625" style="1"/>
  </cols>
  <sheetData>
    <row r="1" spans="2:26" x14ac:dyDescent="0.25">
      <c r="B1" s="23" t="s">
        <v>0</v>
      </c>
      <c r="C1" s="23"/>
      <c r="D1" s="23"/>
      <c r="E1" s="23"/>
    </row>
    <row r="2" spans="2:26" x14ac:dyDescent="0.25">
      <c r="B2" s="23"/>
      <c r="C2" s="23"/>
      <c r="D2" s="23"/>
      <c r="E2" s="23"/>
    </row>
    <row r="3" spans="2:26" x14ac:dyDescent="0.25">
      <c r="B3" s="24" t="s">
        <v>1</v>
      </c>
      <c r="C3" s="25"/>
      <c r="D3" s="26"/>
      <c r="F3" s="24" t="s">
        <v>1</v>
      </c>
      <c r="G3" s="25"/>
      <c r="H3" s="26"/>
      <c r="J3" s="24" t="s">
        <v>1</v>
      </c>
      <c r="K3" s="25"/>
      <c r="L3" s="26"/>
      <c r="N3" s="24" t="s">
        <v>1</v>
      </c>
      <c r="O3" s="25"/>
      <c r="P3" s="26"/>
      <c r="R3" s="24" t="s">
        <v>1</v>
      </c>
      <c r="S3" s="25"/>
      <c r="T3" s="26"/>
    </row>
    <row r="4" spans="2:26" x14ac:dyDescent="0.25">
      <c r="B4" s="24" t="s">
        <v>2</v>
      </c>
      <c r="C4" s="25"/>
      <c r="D4" s="26"/>
      <c r="F4" s="24" t="s">
        <v>2</v>
      </c>
      <c r="G4" s="25"/>
      <c r="H4" s="26"/>
      <c r="J4" s="24" t="s">
        <v>3</v>
      </c>
      <c r="K4" s="25"/>
      <c r="L4" s="26"/>
      <c r="N4" s="24" t="s">
        <v>4</v>
      </c>
      <c r="O4" s="25"/>
      <c r="P4" s="26"/>
      <c r="R4" s="24" t="s">
        <v>5</v>
      </c>
      <c r="S4" s="25"/>
      <c r="T4" s="26"/>
    </row>
    <row r="5" spans="2:26" ht="15" x14ac:dyDescent="0.25">
      <c r="B5" s="2" t="s">
        <v>6</v>
      </c>
      <c r="C5" s="3">
        <v>30</v>
      </c>
      <c r="D5" s="4" t="s">
        <v>7</v>
      </c>
      <c r="F5" s="2" t="s">
        <v>6</v>
      </c>
      <c r="G5" s="3">
        <v>30</v>
      </c>
      <c r="H5" s="4" t="s">
        <v>7</v>
      </c>
      <c r="J5" s="2" t="s">
        <v>6</v>
      </c>
      <c r="K5" s="3">
        <v>30</v>
      </c>
      <c r="L5" s="4" t="s">
        <v>7</v>
      </c>
      <c r="N5" s="5" t="s">
        <v>8</v>
      </c>
      <c r="O5" s="4">
        <v>25</v>
      </c>
      <c r="P5" s="4" t="s">
        <v>9</v>
      </c>
      <c r="R5" s="2" t="s">
        <v>10</v>
      </c>
      <c r="S5" s="4">
        <v>391.3</v>
      </c>
      <c r="T5" s="4" t="s">
        <v>9</v>
      </c>
    </row>
    <row r="6" spans="2:26" ht="15" x14ac:dyDescent="0.25">
      <c r="B6" s="2" t="s">
        <v>11</v>
      </c>
      <c r="C6" s="3">
        <v>70</v>
      </c>
      <c r="D6" s="4" t="s">
        <v>7</v>
      </c>
      <c r="F6" s="2" t="s">
        <v>11</v>
      </c>
      <c r="G6" s="3">
        <v>60</v>
      </c>
      <c r="H6" s="4" t="s">
        <v>7</v>
      </c>
      <c r="J6" s="2" t="s">
        <v>11</v>
      </c>
      <c r="K6" s="3">
        <v>70</v>
      </c>
      <c r="L6" s="4" t="s">
        <v>7</v>
      </c>
      <c r="N6" s="5" t="s">
        <v>12</v>
      </c>
      <c r="O6" s="4">
        <v>30</v>
      </c>
      <c r="P6" s="4" t="s">
        <v>9</v>
      </c>
      <c r="R6" s="2" t="s">
        <v>61</v>
      </c>
      <c r="S6" s="21">
        <f>S5*1.15</f>
        <v>449.995</v>
      </c>
      <c r="T6" s="4" t="s">
        <v>9</v>
      </c>
    </row>
    <row r="7" spans="2:26" x14ac:dyDescent="0.25">
      <c r="B7" s="2" t="s">
        <v>13</v>
      </c>
      <c r="C7" s="3">
        <v>4</v>
      </c>
      <c r="D7" s="4" t="s">
        <v>7</v>
      </c>
      <c r="F7" s="2" t="s">
        <v>13</v>
      </c>
      <c r="G7" s="3">
        <v>4</v>
      </c>
      <c r="H7" s="4" t="s">
        <v>7</v>
      </c>
      <c r="J7" s="2" t="s">
        <v>13</v>
      </c>
      <c r="K7" s="3">
        <v>4</v>
      </c>
      <c r="L7" s="4" t="s">
        <v>7</v>
      </c>
      <c r="N7" s="2" t="s">
        <v>14</v>
      </c>
      <c r="O7" s="4">
        <v>14.17</v>
      </c>
      <c r="P7" s="4" t="s">
        <v>9</v>
      </c>
    </row>
    <row r="8" spans="2:26" x14ac:dyDescent="0.25">
      <c r="B8" s="2" t="s">
        <v>15</v>
      </c>
      <c r="C8" s="6">
        <f>C6-2*C7</f>
        <v>62</v>
      </c>
      <c r="D8" s="4" t="s">
        <v>7</v>
      </c>
      <c r="F8" s="2" t="s">
        <v>15</v>
      </c>
      <c r="G8" s="6">
        <f>G6-2*G7</f>
        <v>52</v>
      </c>
      <c r="H8" s="4" t="s">
        <v>7</v>
      </c>
      <c r="J8" s="2" t="s">
        <v>15</v>
      </c>
      <c r="K8" s="6">
        <f>K6-2*K7</f>
        <v>62</v>
      </c>
      <c r="L8" s="4" t="s">
        <v>7</v>
      </c>
      <c r="N8" s="2" t="s">
        <v>16</v>
      </c>
      <c r="O8" s="7">
        <f>O10/P12</f>
        <v>1.1969831626736871</v>
      </c>
      <c r="P8" s="4" t="s">
        <v>9</v>
      </c>
    </row>
    <row r="9" spans="2:26" ht="15" x14ac:dyDescent="0.25">
      <c r="N9" s="5" t="s">
        <v>17</v>
      </c>
      <c r="O9" s="7">
        <f>0.3*O5^(2/3)</f>
        <v>2.5649639200150443</v>
      </c>
      <c r="P9" s="4" t="s">
        <v>9</v>
      </c>
    </row>
    <row r="10" spans="2:26" ht="15" x14ac:dyDescent="0.25">
      <c r="B10" s="2" t="s">
        <v>18</v>
      </c>
      <c r="C10" s="4">
        <v>1.2</v>
      </c>
      <c r="N10" s="5" t="s">
        <v>19</v>
      </c>
      <c r="O10" s="7">
        <f>0.7*O9</f>
        <v>1.7954747440105308</v>
      </c>
      <c r="P10" s="4" t="s">
        <v>9</v>
      </c>
    </row>
    <row r="11" spans="2:26" x14ac:dyDescent="0.25">
      <c r="N11" s="24" t="s">
        <v>20</v>
      </c>
      <c r="O11" s="25"/>
      <c r="P11" s="26"/>
    </row>
    <row r="12" spans="2:26" ht="12.75" customHeight="1" x14ac:dyDescent="0.25">
      <c r="N12" s="32" t="s">
        <v>21</v>
      </c>
      <c r="O12" s="33"/>
      <c r="P12" s="7">
        <v>1.5</v>
      </c>
    </row>
    <row r="13" spans="2:26" ht="12.75" customHeight="1" x14ac:dyDescent="0.25">
      <c r="B13" s="24" t="s">
        <v>59</v>
      </c>
      <c r="C13" s="25"/>
      <c r="D13" s="25"/>
      <c r="E13" s="26"/>
    </row>
    <row r="14" spans="2:26" ht="12.75" customHeight="1" x14ac:dyDescent="0.25">
      <c r="B14" s="8" t="s">
        <v>60</v>
      </c>
      <c r="C14" s="9" t="s">
        <v>28</v>
      </c>
      <c r="D14" s="9">
        <f>2*E34/(K5*0.05*O5/S6)</f>
        <v>18.839790666666669</v>
      </c>
      <c r="E14" s="4" t="s">
        <v>7</v>
      </c>
    </row>
    <row r="16" spans="2:26" x14ac:dyDescent="0.25">
      <c r="H16" s="34" t="s">
        <v>63</v>
      </c>
      <c r="I16" s="35"/>
      <c r="J16" s="36"/>
      <c r="X16" s="34" t="s">
        <v>64</v>
      </c>
      <c r="Y16" s="35"/>
      <c r="Z16" s="36"/>
    </row>
    <row r="17" spans="2:32" x14ac:dyDescent="0.25">
      <c r="H17" s="37"/>
      <c r="I17" s="38"/>
      <c r="J17" s="39"/>
      <c r="X17" s="37"/>
      <c r="Y17" s="38"/>
      <c r="Z17" s="39"/>
    </row>
    <row r="19" spans="2:32" x14ac:dyDescent="0.25">
      <c r="B19" s="34" t="s">
        <v>22</v>
      </c>
      <c r="C19" s="35"/>
      <c r="D19" s="35"/>
      <c r="E19" s="35"/>
      <c r="F19" s="35"/>
      <c r="G19" s="35"/>
      <c r="H19" s="36"/>
      <c r="J19" s="34" t="s">
        <v>23</v>
      </c>
      <c r="K19" s="35"/>
      <c r="L19" s="35"/>
      <c r="M19" s="35"/>
      <c r="N19" s="35"/>
      <c r="O19" s="35"/>
      <c r="P19" s="36"/>
      <c r="R19" s="34" t="s">
        <v>22</v>
      </c>
      <c r="S19" s="35"/>
      <c r="T19" s="35"/>
      <c r="U19" s="35"/>
      <c r="V19" s="35"/>
      <c r="W19" s="35"/>
      <c r="X19" s="36"/>
      <c r="Z19" s="34" t="s">
        <v>23</v>
      </c>
      <c r="AA19" s="35"/>
      <c r="AB19" s="35"/>
      <c r="AC19" s="35"/>
      <c r="AD19" s="35"/>
      <c r="AE19" s="35"/>
      <c r="AF19" s="36"/>
    </row>
    <row r="20" spans="2:32" x14ac:dyDescent="0.25">
      <c r="B20" s="40"/>
      <c r="C20" s="41"/>
      <c r="D20" s="41"/>
      <c r="E20" s="41"/>
      <c r="F20" s="41"/>
      <c r="G20" s="41"/>
      <c r="H20" s="42"/>
      <c r="J20" s="40"/>
      <c r="K20" s="41"/>
      <c r="L20" s="41"/>
      <c r="M20" s="41"/>
      <c r="N20" s="41"/>
      <c r="O20" s="41"/>
      <c r="P20" s="42"/>
      <c r="R20" s="40"/>
      <c r="S20" s="41"/>
      <c r="T20" s="41"/>
      <c r="U20" s="41"/>
      <c r="V20" s="41"/>
      <c r="W20" s="41"/>
      <c r="X20" s="42"/>
      <c r="Z20" s="40"/>
      <c r="AA20" s="41"/>
      <c r="AB20" s="41"/>
      <c r="AC20" s="41"/>
      <c r="AD20" s="41"/>
      <c r="AE20" s="41"/>
      <c r="AF20" s="42"/>
    </row>
    <row r="21" spans="2:32" x14ac:dyDescent="0.25">
      <c r="B21" s="37"/>
      <c r="C21" s="38"/>
      <c r="D21" s="38"/>
      <c r="E21" s="38"/>
      <c r="F21" s="38"/>
      <c r="G21" s="38"/>
      <c r="H21" s="39"/>
      <c r="J21" s="37"/>
      <c r="K21" s="38"/>
      <c r="L21" s="38"/>
      <c r="M21" s="38"/>
      <c r="N21" s="38"/>
      <c r="O21" s="38"/>
      <c r="P21" s="39"/>
      <c r="R21" s="37"/>
      <c r="S21" s="38"/>
      <c r="T21" s="38"/>
      <c r="U21" s="38"/>
      <c r="V21" s="38"/>
      <c r="W21" s="38"/>
      <c r="X21" s="39"/>
      <c r="Z21" s="37"/>
      <c r="AA21" s="38"/>
      <c r="AB21" s="38"/>
      <c r="AC21" s="38"/>
      <c r="AD21" s="38"/>
      <c r="AE21" s="38"/>
      <c r="AF21" s="39"/>
    </row>
    <row r="22" spans="2:32" ht="15" x14ac:dyDescent="0.25">
      <c r="B22" s="5" t="s">
        <v>24</v>
      </c>
      <c r="C22" s="7">
        <v>0.6</v>
      </c>
      <c r="D22" s="27" t="s">
        <v>25</v>
      </c>
      <c r="E22" s="28"/>
      <c r="J22" s="5" t="s">
        <v>26</v>
      </c>
      <c r="K22" s="4">
        <f>($K29/($K$5*$K$8*$O$7))*10</f>
        <v>9.5082409452045435E-2</v>
      </c>
      <c r="M22" s="8" t="s">
        <v>27</v>
      </c>
      <c r="N22" s="9" t="s">
        <v>28</v>
      </c>
      <c r="O22" s="9">
        <f>$O$8*$K$5*$K$8*0.1*(1+($K29/($K$5*$K$8*$O$8*0.1)))^(0.5)</f>
        <v>324.59453314393625</v>
      </c>
      <c r="P22" s="9" t="s">
        <v>29</v>
      </c>
      <c r="R22" s="5" t="s">
        <v>30</v>
      </c>
      <c r="S22" s="7">
        <v>0.6</v>
      </c>
      <c r="T22" s="27" t="s">
        <v>25</v>
      </c>
      <c r="U22" s="28"/>
      <c r="Z22" s="5" t="s">
        <v>26</v>
      </c>
      <c r="AA22" s="4">
        <f>($AA29/($K$5*$K$8*$O$7))*10</f>
        <v>8.7963780818175602E-2</v>
      </c>
      <c r="AC22" s="8" t="s">
        <v>31</v>
      </c>
      <c r="AD22" s="9" t="s">
        <v>28</v>
      </c>
      <c r="AE22" s="9">
        <f>$O$8*$K$5*$K$8*0.1*(1+($AA29/($K$5*$K$8*$O$8*0.1)))^(0.5)</f>
        <v>318.09504947528865</v>
      </c>
      <c r="AF22" s="9" t="s">
        <v>29</v>
      </c>
    </row>
    <row r="23" spans="2:32" ht="15" x14ac:dyDescent="0.25">
      <c r="B23" s="5" t="s">
        <v>24</v>
      </c>
      <c r="C23" s="4">
        <v>0.48</v>
      </c>
      <c r="D23" s="27" t="s">
        <v>32</v>
      </c>
      <c r="E23" s="28"/>
      <c r="R23" s="5" t="s">
        <v>30</v>
      </c>
      <c r="S23" s="4">
        <v>0.48</v>
      </c>
      <c r="T23" s="27" t="s">
        <v>32</v>
      </c>
      <c r="U23" s="28"/>
    </row>
    <row r="24" spans="2:32" x14ac:dyDescent="0.25">
      <c r="B24" s="2" t="s">
        <v>33</v>
      </c>
      <c r="C24" s="10">
        <f>C23*(1-$O$7/250)</f>
        <v>0.45279360000000002</v>
      </c>
      <c r="R24" s="2" t="s">
        <v>33</v>
      </c>
      <c r="S24" s="10">
        <f>S23*(1-$O$7/250)</f>
        <v>0.45279360000000002</v>
      </c>
    </row>
    <row r="25" spans="2:32" ht="15" x14ac:dyDescent="0.25">
      <c r="B25" s="5" t="s">
        <v>26</v>
      </c>
      <c r="C25" s="4">
        <f>($J29/($K$5*$K$8*$O$7))*10</f>
        <v>0.35311801397773573</v>
      </c>
      <c r="E25" s="11" t="s">
        <v>34</v>
      </c>
      <c r="F25" s="9" t="s">
        <v>28</v>
      </c>
      <c r="G25" s="9">
        <f>$S$24*$O$7*$K$5*$K$8/10*(1-($C25/$S$24))^(0.5)</f>
        <v>559.92174392921333</v>
      </c>
      <c r="H25" s="9" t="s">
        <v>29</v>
      </c>
      <c r="R25" s="5" t="s">
        <v>35</v>
      </c>
      <c r="S25" s="4">
        <f>($Z29/($K$5*$K$8*$O$7))*10</f>
        <v>0.26622005448433383</v>
      </c>
      <c r="U25" s="11" t="s">
        <v>36</v>
      </c>
      <c r="V25" s="9" t="s">
        <v>28</v>
      </c>
      <c r="W25" s="9">
        <f>$S$24*$O$7*$K$5*$K$8/10*(1-($S25/$S$24))^(0.5)</f>
        <v>766.05149883026809</v>
      </c>
      <c r="X25" s="9" t="s">
        <v>29</v>
      </c>
    </row>
    <row r="27" spans="2:32" x14ac:dyDescent="0.25">
      <c r="D27" s="29" t="s">
        <v>37</v>
      </c>
      <c r="E27" s="30"/>
      <c r="F27" s="30"/>
      <c r="G27" s="30"/>
      <c r="H27" s="30"/>
      <c r="I27" s="30"/>
      <c r="J27" s="30"/>
      <c r="K27" s="30"/>
      <c r="L27" s="30"/>
      <c r="M27" s="31"/>
      <c r="T27" s="29" t="s">
        <v>37</v>
      </c>
      <c r="U27" s="30"/>
      <c r="V27" s="30"/>
      <c r="W27" s="30"/>
      <c r="X27" s="30"/>
      <c r="Y27" s="30"/>
      <c r="Z27" s="30"/>
      <c r="AA27" s="30"/>
      <c r="AB27" s="30"/>
      <c r="AC27" s="31"/>
    </row>
    <row r="28" spans="2:32" ht="15" x14ac:dyDescent="0.25">
      <c r="D28" s="12" t="s">
        <v>38</v>
      </c>
      <c r="E28" s="12" t="s">
        <v>39</v>
      </c>
      <c r="F28" s="12" t="s">
        <v>40</v>
      </c>
      <c r="G28" s="12" t="s">
        <v>41</v>
      </c>
      <c r="H28" s="12" t="s">
        <v>42</v>
      </c>
      <c r="I28" s="13" t="s">
        <v>43</v>
      </c>
      <c r="J28" s="13" t="s">
        <v>44</v>
      </c>
      <c r="K28" s="13" t="s">
        <v>45</v>
      </c>
      <c r="L28" s="13" t="s">
        <v>46</v>
      </c>
      <c r="M28" s="14" t="s">
        <v>47</v>
      </c>
      <c r="T28" s="12" t="s">
        <v>38</v>
      </c>
      <c r="U28" s="12" t="s">
        <v>39</v>
      </c>
      <c r="V28" s="12" t="s">
        <v>40</v>
      </c>
      <c r="W28" s="12" t="s">
        <v>41</v>
      </c>
      <c r="X28" s="12" t="s">
        <v>42</v>
      </c>
      <c r="Y28" s="13" t="s">
        <v>48</v>
      </c>
      <c r="Z28" s="13" t="s">
        <v>44</v>
      </c>
      <c r="AA28" s="13" t="s">
        <v>45</v>
      </c>
      <c r="AB28" s="13" t="s">
        <v>49</v>
      </c>
      <c r="AC28" s="14" t="s">
        <v>50</v>
      </c>
    </row>
    <row r="29" spans="2:32" ht="14.25" customHeight="1" x14ac:dyDescent="0.25">
      <c r="B29" s="32" t="s">
        <v>51</v>
      </c>
      <c r="C29" s="33"/>
      <c r="D29" s="8">
        <v>16</v>
      </c>
      <c r="E29" s="15">
        <f>((D29^2)*3.14/4)/100</f>
        <v>2.0096000000000003</v>
      </c>
      <c r="F29" s="8">
        <v>3</v>
      </c>
      <c r="G29" s="15">
        <f>E29*F29</f>
        <v>6.0288000000000004</v>
      </c>
      <c r="H29" s="58">
        <f>SUM(G29:G31)</f>
        <v>12.308800000000002</v>
      </c>
      <c r="I29" s="58">
        <v>75</v>
      </c>
      <c r="J29" s="58">
        <v>930.68489999999997</v>
      </c>
      <c r="K29" s="58">
        <v>250.6011</v>
      </c>
      <c r="L29" s="58">
        <f>($C$10*$H29*$S$5)*0.1-$I29</f>
        <v>502.97201280000013</v>
      </c>
      <c r="M29" s="58">
        <f>(($L29/($K$5*$K$8)*10)^2/($O$8+$AA$22*$O$7)-$O$8)*(($C$5*$C$8/$S$5))</f>
        <v>8.5356922187114517</v>
      </c>
      <c r="R29" s="32" t="s">
        <v>51</v>
      </c>
      <c r="S29" s="33"/>
      <c r="T29" s="8">
        <v>16</v>
      </c>
      <c r="U29" s="15">
        <f>((T29^2)*3.14/4)/100</f>
        <v>2.0096000000000003</v>
      </c>
      <c r="V29" s="8">
        <v>3</v>
      </c>
      <c r="W29" s="15">
        <f>U29*V29</f>
        <v>6.0288000000000004</v>
      </c>
      <c r="X29" s="58">
        <f>SUM(W29:W31)</f>
        <v>11.178400000000002</v>
      </c>
      <c r="Y29" s="58">
        <v>68.84</v>
      </c>
      <c r="Z29" s="58">
        <v>701.6549</v>
      </c>
      <c r="AA29" s="58">
        <v>231.8391</v>
      </c>
      <c r="AB29" s="58">
        <f>($C$10*$X29*$S$5)*0.1-$Y29</f>
        <v>456.0529504000001</v>
      </c>
      <c r="AC29" s="58">
        <f>(($AB29/($K$5*$K$8)*10)^2/($O$8+$AA$22*$O$7)-$O$8)*(($C$5*$C$8/$S$5))</f>
        <v>6.0054822986709864</v>
      </c>
    </row>
    <row r="30" spans="2:32" x14ac:dyDescent="0.25">
      <c r="B30" s="32" t="s">
        <v>52</v>
      </c>
      <c r="C30" s="33"/>
      <c r="D30" s="4">
        <v>16</v>
      </c>
      <c r="E30" s="7">
        <f>((D30^2)*3.14/4)/100</f>
        <v>2.0096000000000003</v>
      </c>
      <c r="F30" s="4">
        <v>0</v>
      </c>
      <c r="G30" s="7">
        <f>E30*F30</f>
        <v>0</v>
      </c>
      <c r="H30" s="59"/>
      <c r="I30" s="59"/>
      <c r="J30" s="59"/>
      <c r="K30" s="59"/>
      <c r="L30" s="59"/>
      <c r="M30" s="59"/>
      <c r="R30" s="32" t="s">
        <v>52</v>
      </c>
      <c r="S30" s="33"/>
      <c r="T30" s="4">
        <v>16</v>
      </c>
      <c r="U30" s="7">
        <f>((T30^2)*3.14/4)/100</f>
        <v>2.0096000000000003</v>
      </c>
      <c r="V30" s="4">
        <v>1</v>
      </c>
      <c r="W30" s="7">
        <f>U30*V30</f>
        <v>2.0096000000000003</v>
      </c>
      <c r="X30" s="59"/>
      <c r="Y30" s="59"/>
      <c r="Z30" s="59"/>
      <c r="AA30" s="59"/>
      <c r="AB30" s="59"/>
      <c r="AC30" s="59"/>
    </row>
    <row r="31" spans="2:32" x14ac:dyDescent="0.25">
      <c r="B31" s="32" t="s">
        <v>52</v>
      </c>
      <c r="C31" s="33"/>
      <c r="D31" s="4">
        <v>20</v>
      </c>
      <c r="E31" s="4">
        <f>((D31^2)*3.14/4)/100</f>
        <v>3.14</v>
      </c>
      <c r="F31" s="4">
        <v>2</v>
      </c>
      <c r="G31" s="4">
        <f>E31*F31</f>
        <v>6.28</v>
      </c>
      <c r="H31" s="60"/>
      <c r="I31" s="60"/>
      <c r="J31" s="60"/>
      <c r="K31" s="60"/>
      <c r="L31" s="60"/>
      <c r="M31" s="60"/>
      <c r="R31" s="32" t="s">
        <v>52</v>
      </c>
      <c r="S31" s="33"/>
      <c r="T31" s="4">
        <v>20</v>
      </c>
      <c r="U31" s="4">
        <f>((T31^2)*3.14/4)/100</f>
        <v>3.14</v>
      </c>
      <c r="V31" s="4">
        <v>1</v>
      </c>
      <c r="W31" s="4">
        <f>U31*V31</f>
        <v>3.14</v>
      </c>
      <c r="X31" s="60"/>
      <c r="Y31" s="60"/>
      <c r="Z31" s="60"/>
      <c r="AA31" s="60"/>
      <c r="AB31" s="60"/>
      <c r="AC31" s="60"/>
    </row>
    <row r="32" spans="2:32" ht="15" x14ac:dyDescent="0.25">
      <c r="B32" s="27"/>
      <c r="C32" s="28"/>
      <c r="D32" s="12" t="s">
        <v>38</v>
      </c>
      <c r="E32" s="12" t="s">
        <v>53</v>
      </c>
      <c r="F32" s="12" t="s">
        <v>40</v>
      </c>
      <c r="G32" s="12" t="s">
        <v>54</v>
      </c>
      <c r="H32" s="12"/>
      <c r="I32" s="12"/>
      <c r="J32" s="12"/>
      <c r="K32" s="12"/>
      <c r="L32" s="12"/>
      <c r="M32" s="18" t="s">
        <v>55</v>
      </c>
      <c r="R32" s="16"/>
      <c r="S32" s="17"/>
      <c r="T32" s="12" t="s">
        <v>38</v>
      </c>
      <c r="U32" s="12" t="s">
        <v>39</v>
      </c>
      <c r="V32" s="12" t="s">
        <v>40</v>
      </c>
      <c r="W32" s="12" t="s">
        <v>41</v>
      </c>
      <c r="X32" s="12"/>
      <c r="Y32" s="12"/>
      <c r="Z32" s="12"/>
      <c r="AA32" s="12"/>
      <c r="AB32" s="12"/>
      <c r="AC32" s="18" t="s">
        <v>55</v>
      </c>
    </row>
    <row r="33" spans="2:32" ht="15" x14ac:dyDescent="0.25">
      <c r="B33" s="49" t="s">
        <v>56</v>
      </c>
      <c r="C33" s="50"/>
      <c r="D33" s="19">
        <v>16</v>
      </c>
      <c r="E33" s="22">
        <f>((D33^2)*3.14/4)/100</f>
        <v>2.0096000000000003</v>
      </c>
      <c r="F33" s="19">
        <v>4</v>
      </c>
      <c r="G33" s="22">
        <f>E33*F33</f>
        <v>8.0384000000000011</v>
      </c>
      <c r="H33" s="51"/>
      <c r="I33" s="52"/>
      <c r="J33" s="52"/>
      <c r="K33" s="52"/>
      <c r="L33" s="53"/>
      <c r="M33" s="55">
        <f>SUM(G33:G34)</f>
        <v>8.0384000000000011</v>
      </c>
      <c r="R33" s="49" t="s">
        <v>56</v>
      </c>
      <c r="S33" s="50"/>
      <c r="T33" s="19">
        <v>16</v>
      </c>
      <c r="U33" s="20">
        <f>((T33^2)*3.14/4)/100</f>
        <v>2.0096000000000003</v>
      </c>
      <c r="V33" s="19">
        <v>4</v>
      </c>
      <c r="W33" s="20">
        <f>U33*V33</f>
        <v>8.0384000000000011</v>
      </c>
      <c r="X33" s="51"/>
      <c r="Y33" s="52"/>
      <c r="Z33" s="52"/>
      <c r="AA33" s="52"/>
      <c r="AB33" s="53"/>
      <c r="AC33" s="55">
        <f>SUM(W33:W34)</f>
        <v>8.0384000000000011</v>
      </c>
    </row>
    <row r="34" spans="2:32" ht="15" x14ac:dyDescent="0.25">
      <c r="B34" s="57" t="s">
        <v>57</v>
      </c>
      <c r="C34" s="33"/>
      <c r="D34" s="4">
        <v>10</v>
      </c>
      <c r="E34" s="7">
        <f>((D34^2)*3.14/4)/100</f>
        <v>0.78500000000000003</v>
      </c>
      <c r="F34" s="4">
        <v>0</v>
      </c>
      <c r="G34" s="7">
        <f>(E34*F34)*2</f>
        <v>0</v>
      </c>
      <c r="H34" s="54"/>
      <c r="I34" s="52"/>
      <c r="J34" s="52"/>
      <c r="K34" s="52"/>
      <c r="L34" s="53"/>
      <c r="M34" s="56"/>
      <c r="R34" s="57" t="s">
        <v>57</v>
      </c>
      <c r="S34" s="33"/>
      <c r="T34" s="4">
        <v>10</v>
      </c>
      <c r="U34" s="7">
        <f>((T34^2)*3.14/4)/100</f>
        <v>0.78500000000000003</v>
      </c>
      <c r="V34" s="4">
        <v>0</v>
      </c>
      <c r="W34" s="7">
        <f>(U34*V34)*2</f>
        <v>0</v>
      </c>
      <c r="X34" s="54"/>
      <c r="Y34" s="52"/>
      <c r="Z34" s="52"/>
      <c r="AA34" s="52"/>
      <c r="AB34" s="53"/>
      <c r="AC34" s="56"/>
    </row>
    <row r="35" spans="2:32" x14ac:dyDescent="0.25">
      <c r="B35" s="27"/>
      <c r="C35" s="28"/>
      <c r="D35" s="12" t="s">
        <v>38</v>
      </c>
      <c r="E35" s="12" t="s">
        <v>53</v>
      </c>
      <c r="F35" s="12" t="s">
        <v>40</v>
      </c>
      <c r="G35" s="12" t="s">
        <v>54</v>
      </c>
      <c r="H35" s="12" t="s">
        <v>58</v>
      </c>
      <c r="I35" s="43"/>
      <c r="J35" s="44"/>
      <c r="K35" s="44"/>
      <c r="L35" s="44"/>
      <c r="M35" s="45"/>
      <c r="R35" s="27"/>
      <c r="S35" s="28"/>
      <c r="T35" s="12" t="s">
        <v>38</v>
      </c>
      <c r="U35" s="12" t="s">
        <v>53</v>
      </c>
      <c r="V35" s="12" t="s">
        <v>40</v>
      </c>
      <c r="W35" s="12" t="s">
        <v>54</v>
      </c>
      <c r="X35" s="12" t="s">
        <v>58</v>
      </c>
      <c r="Y35" s="43"/>
      <c r="Z35" s="44"/>
      <c r="AA35" s="44"/>
      <c r="AB35" s="44"/>
      <c r="AC35" s="45"/>
    </row>
    <row r="36" spans="2:32" x14ac:dyDescent="0.25">
      <c r="B36" s="32" t="s">
        <v>51</v>
      </c>
      <c r="C36" s="33"/>
      <c r="D36" s="8">
        <v>16</v>
      </c>
      <c r="E36" s="8">
        <f>((D36^2)*3.14/4)/100</f>
        <v>2.0096000000000003</v>
      </c>
      <c r="F36" s="8">
        <v>3</v>
      </c>
      <c r="G36" s="8">
        <f>E36*F36</f>
        <v>6.0288000000000004</v>
      </c>
      <c r="H36" s="58">
        <f>SUM(G36:G38)</f>
        <v>9.1688000000000009</v>
      </c>
      <c r="I36" s="61"/>
      <c r="J36" s="62"/>
      <c r="K36" s="62"/>
      <c r="L36" s="62"/>
      <c r="M36" s="63"/>
      <c r="R36" s="32" t="s">
        <v>51</v>
      </c>
      <c r="S36" s="33"/>
      <c r="T36" s="8">
        <v>16</v>
      </c>
      <c r="U36" s="8">
        <f>((T36^2)*3.14/4)/100</f>
        <v>2.0096000000000003</v>
      </c>
      <c r="V36" s="8">
        <v>3</v>
      </c>
      <c r="W36" s="8">
        <f>U36*V36</f>
        <v>6.0288000000000004</v>
      </c>
      <c r="X36" s="58">
        <f>SUM(W36:W38)</f>
        <v>8.0384000000000011</v>
      </c>
      <c r="Y36" s="61"/>
      <c r="Z36" s="62"/>
      <c r="AA36" s="62"/>
      <c r="AB36" s="62"/>
      <c r="AC36" s="63"/>
    </row>
    <row r="37" spans="2:32" x14ac:dyDescent="0.25">
      <c r="B37" s="32" t="s">
        <v>52</v>
      </c>
      <c r="C37" s="33"/>
      <c r="D37" s="4">
        <v>16</v>
      </c>
      <c r="E37" s="7">
        <f>((D37^2)*3.14/4)/100</f>
        <v>2.0096000000000003</v>
      </c>
      <c r="F37" s="4">
        <v>0</v>
      </c>
      <c r="G37" s="4">
        <f>E37*F37</f>
        <v>0</v>
      </c>
      <c r="H37" s="59"/>
      <c r="I37" s="61"/>
      <c r="J37" s="62"/>
      <c r="K37" s="62"/>
      <c r="L37" s="62"/>
      <c r="M37" s="63"/>
      <c r="R37" s="32" t="s">
        <v>52</v>
      </c>
      <c r="S37" s="33"/>
      <c r="T37" s="4">
        <v>16</v>
      </c>
      <c r="U37" s="7">
        <f>((T37^2)*3.14/4)/100</f>
        <v>2.0096000000000003</v>
      </c>
      <c r="V37" s="4">
        <v>1</v>
      </c>
      <c r="W37" s="4">
        <f>U37*V37</f>
        <v>2.0096000000000003</v>
      </c>
      <c r="X37" s="59"/>
      <c r="Y37" s="61"/>
      <c r="Z37" s="62"/>
      <c r="AA37" s="62"/>
      <c r="AB37" s="62"/>
      <c r="AC37" s="63"/>
    </row>
    <row r="38" spans="2:32" x14ac:dyDescent="0.25">
      <c r="B38" s="32" t="s">
        <v>52</v>
      </c>
      <c r="C38" s="33"/>
      <c r="D38" s="4">
        <v>20</v>
      </c>
      <c r="E38" s="4">
        <f>((D38^2)*3.14/4)/100</f>
        <v>3.14</v>
      </c>
      <c r="F38" s="4">
        <v>1</v>
      </c>
      <c r="G38" s="4">
        <f>E38*F38</f>
        <v>3.14</v>
      </c>
      <c r="H38" s="60"/>
      <c r="I38" s="46"/>
      <c r="J38" s="47"/>
      <c r="K38" s="47"/>
      <c r="L38" s="47"/>
      <c r="M38" s="48"/>
      <c r="R38" s="32" t="s">
        <v>52</v>
      </c>
      <c r="S38" s="33"/>
      <c r="T38" s="4">
        <v>20</v>
      </c>
      <c r="U38" s="4">
        <f>((T38^2)*3.14/4)/100</f>
        <v>3.14</v>
      </c>
      <c r="V38" s="4">
        <v>0</v>
      </c>
      <c r="W38" s="4">
        <f>U38*V38</f>
        <v>0</v>
      </c>
      <c r="X38" s="60"/>
      <c r="Y38" s="46"/>
      <c r="Z38" s="47"/>
      <c r="AA38" s="47"/>
      <c r="AB38" s="47"/>
      <c r="AC38" s="48"/>
    </row>
    <row r="41" spans="2:32" x14ac:dyDescent="0.25">
      <c r="H41" s="34" t="s">
        <v>62</v>
      </c>
      <c r="I41" s="35"/>
      <c r="J41" s="36"/>
      <c r="X41" s="34" t="s">
        <v>65</v>
      </c>
      <c r="Y41" s="35"/>
      <c r="Z41" s="36"/>
    </row>
    <row r="42" spans="2:32" x14ac:dyDescent="0.25">
      <c r="H42" s="37"/>
      <c r="I42" s="38"/>
      <c r="J42" s="39"/>
      <c r="X42" s="37"/>
      <c r="Y42" s="38"/>
      <c r="Z42" s="39"/>
    </row>
    <row r="44" spans="2:32" x14ac:dyDescent="0.25">
      <c r="B44" s="34" t="s">
        <v>22</v>
      </c>
      <c r="C44" s="35"/>
      <c r="D44" s="35"/>
      <c r="E44" s="35"/>
      <c r="F44" s="35"/>
      <c r="G44" s="35"/>
      <c r="H44" s="36"/>
      <c r="J44" s="34" t="s">
        <v>23</v>
      </c>
      <c r="K44" s="35"/>
      <c r="L44" s="35"/>
      <c r="M44" s="35"/>
      <c r="N44" s="35"/>
      <c r="O44" s="35"/>
      <c r="P44" s="36"/>
      <c r="R44" s="34" t="s">
        <v>22</v>
      </c>
      <c r="S44" s="35"/>
      <c r="T44" s="35"/>
      <c r="U44" s="35"/>
      <c r="V44" s="35"/>
      <c r="W44" s="35"/>
      <c r="X44" s="36"/>
      <c r="Z44" s="34" t="s">
        <v>23</v>
      </c>
      <c r="AA44" s="35"/>
      <c r="AB44" s="35"/>
      <c r="AC44" s="35"/>
      <c r="AD44" s="35"/>
      <c r="AE44" s="35"/>
      <c r="AF44" s="36"/>
    </row>
    <row r="45" spans="2:32" x14ac:dyDescent="0.25">
      <c r="B45" s="40"/>
      <c r="C45" s="41"/>
      <c r="D45" s="41"/>
      <c r="E45" s="41"/>
      <c r="F45" s="41"/>
      <c r="G45" s="41"/>
      <c r="H45" s="42"/>
      <c r="J45" s="40"/>
      <c r="K45" s="41"/>
      <c r="L45" s="41"/>
      <c r="M45" s="41"/>
      <c r="N45" s="41"/>
      <c r="O45" s="41"/>
      <c r="P45" s="42"/>
      <c r="R45" s="40"/>
      <c r="S45" s="41"/>
      <c r="T45" s="41"/>
      <c r="U45" s="41"/>
      <c r="V45" s="41"/>
      <c r="W45" s="41"/>
      <c r="X45" s="42"/>
      <c r="Z45" s="40"/>
      <c r="AA45" s="41"/>
      <c r="AB45" s="41"/>
      <c r="AC45" s="41"/>
      <c r="AD45" s="41"/>
      <c r="AE45" s="41"/>
      <c r="AF45" s="42"/>
    </row>
    <row r="46" spans="2:32" x14ac:dyDescent="0.25">
      <c r="B46" s="37"/>
      <c r="C46" s="38"/>
      <c r="D46" s="38"/>
      <c r="E46" s="38"/>
      <c r="F46" s="38"/>
      <c r="G46" s="38"/>
      <c r="H46" s="39"/>
      <c r="J46" s="37"/>
      <c r="K46" s="38"/>
      <c r="L46" s="38"/>
      <c r="M46" s="38"/>
      <c r="N46" s="38"/>
      <c r="O46" s="38"/>
      <c r="P46" s="39"/>
      <c r="R46" s="37"/>
      <c r="S46" s="38"/>
      <c r="T46" s="38"/>
      <c r="U46" s="38"/>
      <c r="V46" s="38"/>
      <c r="W46" s="38"/>
      <c r="X46" s="39"/>
      <c r="Z46" s="37"/>
      <c r="AA46" s="38"/>
      <c r="AB46" s="38"/>
      <c r="AC46" s="38"/>
      <c r="AD46" s="38"/>
      <c r="AE46" s="38"/>
      <c r="AF46" s="39"/>
    </row>
    <row r="47" spans="2:32" ht="12.75" customHeight="1" x14ac:dyDescent="0.25">
      <c r="B47" s="5" t="s">
        <v>24</v>
      </c>
      <c r="C47" s="7">
        <v>0.6</v>
      </c>
      <c r="D47" s="27" t="s">
        <v>25</v>
      </c>
      <c r="E47" s="28"/>
      <c r="J47" s="5" t="s">
        <v>26</v>
      </c>
      <c r="K47" s="4">
        <f>($K54/($K$5*$K$8*$O$7))*10</f>
        <v>7.5920504473330749E-2</v>
      </c>
      <c r="M47" s="8" t="s">
        <v>27</v>
      </c>
      <c r="N47" s="9" t="s">
        <v>28</v>
      </c>
      <c r="O47" s="9">
        <f>$O$8*$K$5*$K$8*0.1*(1+($K54/($K$5*$K$8*$O$8*0.1)))^(0.5)</f>
        <v>306.78586809678353</v>
      </c>
      <c r="P47" s="9" t="s">
        <v>29</v>
      </c>
      <c r="R47" s="5" t="s">
        <v>24</v>
      </c>
      <c r="S47" s="7">
        <v>0.6</v>
      </c>
      <c r="T47" s="27" t="s">
        <v>25</v>
      </c>
      <c r="U47" s="28"/>
      <c r="Z47" s="5" t="s">
        <v>26</v>
      </c>
      <c r="AA47" s="4">
        <f>($AA54/($K$5*$K$8*$O$7))*10</f>
        <v>5.0369780165577735E-2</v>
      </c>
      <c r="AC47" s="8" t="s">
        <v>27</v>
      </c>
      <c r="AD47" s="9" t="s">
        <v>28</v>
      </c>
      <c r="AE47" s="9">
        <f>$O$8*$K$5*$K$8*0.1*(1+($AA54/($K$5*$K$8*$O$8*0.1)))^(0.5)</f>
        <v>281.29099203087463</v>
      </c>
      <c r="AF47" s="9" t="s">
        <v>29</v>
      </c>
    </row>
    <row r="48" spans="2:32" ht="12.75" customHeight="1" x14ac:dyDescent="0.25">
      <c r="B48" s="5" t="s">
        <v>24</v>
      </c>
      <c r="C48" s="4">
        <v>0.48</v>
      </c>
      <c r="D48" s="27" t="s">
        <v>32</v>
      </c>
      <c r="E48" s="28"/>
      <c r="R48" s="5" t="s">
        <v>24</v>
      </c>
      <c r="S48" s="4">
        <v>0.48</v>
      </c>
      <c r="T48" s="27" t="s">
        <v>32</v>
      </c>
      <c r="U48" s="28"/>
    </row>
    <row r="49" spans="2:29" x14ac:dyDescent="0.25">
      <c r="B49" s="2" t="s">
        <v>33</v>
      </c>
      <c r="C49" s="10">
        <f>C48*(1-$O$7/250)</f>
        <v>0.45279360000000002</v>
      </c>
      <c r="R49" s="2" t="s">
        <v>33</v>
      </c>
      <c r="S49" s="10">
        <f>S48*(1-$O$7/250)</f>
        <v>0.45279360000000002</v>
      </c>
    </row>
    <row r="50" spans="2:29" ht="15" x14ac:dyDescent="0.25">
      <c r="B50" s="5" t="s">
        <v>26</v>
      </c>
      <c r="C50" s="4">
        <f>($J54/($K$5*$K$8*$O$7))*10</f>
        <v>0.18238607993565081</v>
      </c>
      <c r="E50" s="11" t="s">
        <v>34</v>
      </c>
      <c r="F50" s="9" t="s">
        <v>28</v>
      </c>
      <c r="G50" s="9">
        <f>$S$24*$O$7*$K$5*$K$8/10*(1-($C50/$S$24))^(0.5)</f>
        <v>922.2365219211265</v>
      </c>
      <c r="H50" s="9" t="s">
        <v>29</v>
      </c>
      <c r="R50" s="5" t="s">
        <v>26</v>
      </c>
      <c r="S50" s="4">
        <f>($Z54/($K$5*$K$8*$O$7))*10</f>
        <v>0.10495306607174024</v>
      </c>
      <c r="U50" s="11" t="s">
        <v>34</v>
      </c>
      <c r="V50" s="9" t="s">
        <v>28</v>
      </c>
      <c r="W50" s="9">
        <f>$S$24*$O$7*$K$5*$K$8/10*(1-($S50/$S$24))^(0.5)</f>
        <v>1045.9791529283073</v>
      </c>
      <c r="X50" s="9" t="s">
        <v>29</v>
      </c>
    </row>
    <row r="51" spans="2:29" ht="12.75" customHeight="1" x14ac:dyDescent="0.25"/>
    <row r="52" spans="2:29" ht="12.75" customHeight="1" x14ac:dyDescent="0.25">
      <c r="D52" s="29" t="s">
        <v>37</v>
      </c>
      <c r="E52" s="30"/>
      <c r="F52" s="30"/>
      <c r="G52" s="30"/>
      <c r="H52" s="30"/>
      <c r="I52" s="30"/>
      <c r="J52" s="30"/>
      <c r="K52" s="30"/>
      <c r="L52" s="30"/>
      <c r="M52" s="31"/>
      <c r="T52" s="29" t="s">
        <v>37</v>
      </c>
      <c r="U52" s="30"/>
      <c r="V52" s="30"/>
      <c r="W52" s="30"/>
      <c r="X52" s="30"/>
      <c r="Y52" s="30"/>
      <c r="Z52" s="30"/>
      <c r="AA52" s="30"/>
      <c r="AB52" s="30"/>
      <c r="AC52" s="31"/>
    </row>
    <row r="53" spans="2:29" ht="12.75" customHeight="1" x14ac:dyDescent="0.25">
      <c r="D53" s="12" t="s">
        <v>38</v>
      </c>
      <c r="E53" s="12" t="s">
        <v>53</v>
      </c>
      <c r="F53" s="12" t="s">
        <v>40</v>
      </c>
      <c r="G53" s="12" t="s">
        <v>54</v>
      </c>
      <c r="H53" s="12" t="s">
        <v>42</v>
      </c>
      <c r="I53" s="13" t="s">
        <v>43</v>
      </c>
      <c r="J53" s="13" t="s">
        <v>44</v>
      </c>
      <c r="K53" s="13" t="s">
        <v>45</v>
      </c>
      <c r="L53" s="13" t="s">
        <v>46</v>
      </c>
      <c r="M53" s="14" t="s">
        <v>47</v>
      </c>
      <c r="T53" s="12" t="s">
        <v>38</v>
      </c>
      <c r="U53" s="12" t="s">
        <v>53</v>
      </c>
      <c r="V53" s="12" t="s">
        <v>40</v>
      </c>
      <c r="W53" s="12" t="s">
        <v>54</v>
      </c>
      <c r="X53" s="12" t="s">
        <v>42</v>
      </c>
      <c r="Y53" s="13" t="s">
        <v>43</v>
      </c>
      <c r="Z53" s="13" t="s">
        <v>44</v>
      </c>
      <c r="AA53" s="13" t="s">
        <v>45</v>
      </c>
      <c r="AB53" s="13" t="s">
        <v>46</v>
      </c>
      <c r="AC53" s="14" t="s">
        <v>47</v>
      </c>
    </row>
    <row r="54" spans="2:29" ht="12.75" customHeight="1" x14ac:dyDescent="0.25">
      <c r="B54" s="32" t="s">
        <v>51</v>
      </c>
      <c r="C54" s="33"/>
      <c r="D54" s="8">
        <v>16</v>
      </c>
      <c r="E54" s="15">
        <f>((D54^2)*3.14/4)/100</f>
        <v>2.0096000000000003</v>
      </c>
      <c r="F54" s="8">
        <v>3</v>
      </c>
      <c r="G54" s="15">
        <f>E54*F54</f>
        <v>6.0288000000000004</v>
      </c>
      <c r="H54" s="58">
        <f>SUM(G54:G56)</f>
        <v>11.178400000000002</v>
      </c>
      <c r="I54" s="58">
        <v>60.5</v>
      </c>
      <c r="J54" s="58">
        <v>480.7004</v>
      </c>
      <c r="K54" s="58">
        <v>200.0976</v>
      </c>
      <c r="L54" s="58">
        <f>($C$10*$H54*$S$5)*0.1-$I54</f>
        <v>464.39295040000013</v>
      </c>
      <c r="M54" s="58">
        <f>(($L54/($K$5*$K$8)*10)^2/($O$8+$AA$22*$O$7)-$O$8)*(($C$5*$C$8/$S$5))</f>
        <v>6.4371421292217024</v>
      </c>
      <c r="R54" s="32" t="s">
        <v>51</v>
      </c>
      <c r="S54" s="33"/>
      <c r="T54" s="8">
        <v>16</v>
      </c>
      <c r="U54" s="15">
        <f>((T54^2)*3.14/4)/100</f>
        <v>2.0096000000000003</v>
      </c>
      <c r="V54" s="8">
        <v>3</v>
      </c>
      <c r="W54" s="15">
        <f>U54*V54</f>
        <v>6.0288000000000004</v>
      </c>
      <c r="X54" s="58">
        <f>SUM(W54:W56)</f>
        <v>9.1688000000000009</v>
      </c>
      <c r="Y54" s="58">
        <v>47.383400000000002</v>
      </c>
      <c r="Z54" s="58">
        <v>276.6164</v>
      </c>
      <c r="AA54" s="58">
        <v>132.75559999999999</v>
      </c>
      <c r="AB54" s="58">
        <f>($C$10*$X54*$S$5)*0.1-$Y54</f>
        <v>383.14677280000006</v>
      </c>
      <c r="AC54" s="58">
        <f>(($AB54/($K$5*$K$8)*10)^2/($O$8+$AA$22*$O$7)-$O$8)*(($G$5*$G$8/$S$5))</f>
        <v>2.1513723731532894</v>
      </c>
    </row>
    <row r="55" spans="2:29" ht="12.75" customHeight="1" x14ac:dyDescent="0.25">
      <c r="B55" s="32" t="s">
        <v>52</v>
      </c>
      <c r="C55" s="33"/>
      <c r="D55" s="4">
        <v>16</v>
      </c>
      <c r="E55" s="7">
        <f>((D55^2)*3.14/4)/100</f>
        <v>2.0096000000000003</v>
      </c>
      <c r="F55" s="4">
        <v>1</v>
      </c>
      <c r="G55" s="7">
        <f>E55*F55</f>
        <v>2.0096000000000003</v>
      </c>
      <c r="H55" s="59"/>
      <c r="I55" s="59"/>
      <c r="J55" s="59"/>
      <c r="K55" s="59"/>
      <c r="L55" s="59"/>
      <c r="M55" s="59"/>
      <c r="R55" s="32" t="s">
        <v>52</v>
      </c>
      <c r="S55" s="33"/>
      <c r="T55" s="4">
        <v>16</v>
      </c>
      <c r="U55" s="7">
        <f>((T55^2)*3.14/4)/100</f>
        <v>2.0096000000000003</v>
      </c>
      <c r="V55" s="4">
        <v>0</v>
      </c>
      <c r="W55" s="7">
        <f>U55*V55</f>
        <v>0</v>
      </c>
      <c r="X55" s="59"/>
      <c r="Y55" s="59"/>
      <c r="Z55" s="59"/>
      <c r="AA55" s="59"/>
      <c r="AB55" s="59"/>
      <c r="AC55" s="59"/>
    </row>
    <row r="56" spans="2:29" ht="12.75" customHeight="1" x14ac:dyDescent="0.25">
      <c r="B56" s="32" t="s">
        <v>52</v>
      </c>
      <c r="C56" s="33"/>
      <c r="D56" s="4">
        <v>20</v>
      </c>
      <c r="E56" s="4">
        <f>((D56^2)*3.14/4)/100</f>
        <v>3.14</v>
      </c>
      <c r="F56" s="4">
        <v>1</v>
      </c>
      <c r="G56" s="4">
        <f>E56*F56</f>
        <v>3.14</v>
      </c>
      <c r="H56" s="60"/>
      <c r="I56" s="60"/>
      <c r="J56" s="60"/>
      <c r="K56" s="60"/>
      <c r="L56" s="60"/>
      <c r="M56" s="60"/>
      <c r="R56" s="32" t="s">
        <v>52</v>
      </c>
      <c r="S56" s="33"/>
      <c r="T56" s="4">
        <v>20</v>
      </c>
      <c r="U56" s="4">
        <f>((T56^2)*3.14/4)/100</f>
        <v>3.14</v>
      </c>
      <c r="V56" s="4">
        <v>1</v>
      </c>
      <c r="W56" s="4">
        <f>U56*V56</f>
        <v>3.14</v>
      </c>
      <c r="X56" s="60"/>
      <c r="Y56" s="60"/>
      <c r="Z56" s="60"/>
      <c r="AA56" s="60"/>
      <c r="AB56" s="60"/>
      <c r="AC56" s="60"/>
    </row>
    <row r="57" spans="2:29" ht="12.75" customHeight="1" x14ac:dyDescent="0.25">
      <c r="B57" s="27"/>
      <c r="C57" s="28"/>
      <c r="D57" s="12" t="s">
        <v>38</v>
      </c>
      <c r="E57" s="12" t="s">
        <v>53</v>
      </c>
      <c r="F57" s="12" t="s">
        <v>40</v>
      </c>
      <c r="G57" s="12" t="s">
        <v>54</v>
      </c>
      <c r="H57" s="12"/>
      <c r="I57" s="12"/>
      <c r="J57" s="12"/>
      <c r="K57" s="12"/>
      <c r="L57" s="12"/>
      <c r="M57" s="18" t="s">
        <v>55</v>
      </c>
      <c r="R57" s="27"/>
      <c r="S57" s="28"/>
      <c r="T57" s="12" t="s">
        <v>38</v>
      </c>
      <c r="U57" s="12" t="s">
        <v>53</v>
      </c>
      <c r="V57" s="12" t="s">
        <v>40</v>
      </c>
      <c r="W57" s="12" t="s">
        <v>54</v>
      </c>
      <c r="X57" s="12"/>
      <c r="Y57" s="12"/>
      <c r="Z57" s="12"/>
      <c r="AA57" s="12"/>
      <c r="AB57" s="12"/>
      <c r="AC57" s="18" t="s">
        <v>55</v>
      </c>
    </row>
    <row r="58" spans="2:29" ht="15" x14ac:dyDescent="0.25">
      <c r="B58" s="49" t="s">
        <v>56</v>
      </c>
      <c r="C58" s="50"/>
      <c r="D58" s="19">
        <v>16</v>
      </c>
      <c r="E58" s="20">
        <f>((D58^2)*3.14/4)/100</f>
        <v>2.0096000000000003</v>
      </c>
      <c r="F58" s="19">
        <v>4</v>
      </c>
      <c r="G58" s="20">
        <f>E58*F58</f>
        <v>8.0384000000000011</v>
      </c>
      <c r="H58" s="51"/>
      <c r="I58" s="52"/>
      <c r="J58" s="52"/>
      <c r="K58" s="52"/>
      <c r="L58" s="53"/>
      <c r="M58" s="55">
        <f>SUM(G58:G59)</f>
        <v>8.0384000000000011</v>
      </c>
      <c r="R58" s="49" t="s">
        <v>56</v>
      </c>
      <c r="S58" s="50"/>
      <c r="T58" s="19">
        <v>16</v>
      </c>
      <c r="U58" s="20">
        <f>((T58^2)*3.14/4)/100</f>
        <v>2.0096000000000003</v>
      </c>
      <c r="V58" s="19">
        <v>4</v>
      </c>
      <c r="W58" s="20">
        <f>U58*V58</f>
        <v>8.0384000000000011</v>
      </c>
      <c r="X58" s="51"/>
      <c r="Y58" s="52"/>
      <c r="Z58" s="52"/>
      <c r="AA58" s="52"/>
      <c r="AB58" s="53"/>
      <c r="AC58" s="55">
        <f>SUM(W58:W59)</f>
        <v>8.0384000000000011</v>
      </c>
    </row>
    <row r="59" spans="2:29" ht="12.75" customHeight="1" x14ac:dyDescent="0.25">
      <c r="B59" s="57" t="s">
        <v>57</v>
      </c>
      <c r="C59" s="33"/>
      <c r="D59" s="4">
        <v>10</v>
      </c>
      <c r="E59" s="7">
        <f>((D59^2)*3.14/4)/100</f>
        <v>0.78500000000000003</v>
      </c>
      <c r="F59" s="4">
        <v>0</v>
      </c>
      <c r="G59" s="7">
        <f>(E59*F59)*2</f>
        <v>0</v>
      </c>
      <c r="H59" s="54"/>
      <c r="I59" s="52"/>
      <c r="J59" s="52"/>
      <c r="K59" s="52"/>
      <c r="L59" s="53"/>
      <c r="M59" s="56"/>
      <c r="R59" s="57" t="s">
        <v>57</v>
      </c>
      <c r="S59" s="33"/>
      <c r="T59" s="4">
        <v>10</v>
      </c>
      <c r="U59" s="7">
        <f>((T59^2)*3.14/4)/100</f>
        <v>0.78500000000000003</v>
      </c>
      <c r="V59" s="4">
        <v>0</v>
      </c>
      <c r="W59" s="7">
        <f>(U59*V59)*2</f>
        <v>0</v>
      </c>
      <c r="X59" s="54"/>
      <c r="Y59" s="52"/>
      <c r="Z59" s="52"/>
      <c r="AA59" s="52"/>
      <c r="AB59" s="53"/>
      <c r="AC59" s="56"/>
    </row>
    <row r="60" spans="2:29" ht="12.75" customHeight="1" x14ac:dyDescent="0.25">
      <c r="B60" s="27"/>
      <c r="C60" s="28"/>
      <c r="D60" s="12" t="s">
        <v>38</v>
      </c>
      <c r="E60" s="12" t="s">
        <v>53</v>
      </c>
      <c r="F60" s="12" t="s">
        <v>40</v>
      </c>
      <c r="G60" s="12" t="s">
        <v>54</v>
      </c>
      <c r="H60" s="12" t="s">
        <v>58</v>
      </c>
      <c r="I60" s="43"/>
      <c r="J60" s="44"/>
      <c r="K60" s="44"/>
      <c r="L60" s="44"/>
      <c r="M60" s="45"/>
      <c r="R60" s="27"/>
      <c r="S60" s="28"/>
      <c r="T60" s="12" t="s">
        <v>38</v>
      </c>
      <c r="U60" s="12" t="s">
        <v>53</v>
      </c>
      <c r="V60" s="12" t="s">
        <v>40</v>
      </c>
      <c r="W60" s="12" t="s">
        <v>54</v>
      </c>
      <c r="X60" s="13" t="s">
        <v>58</v>
      </c>
      <c r="Y60" s="43"/>
      <c r="Z60" s="44"/>
      <c r="AA60" s="44"/>
      <c r="AB60" s="44"/>
      <c r="AC60" s="45"/>
    </row>
    <row r="61" spans="2:29" ht="12.75" customHeight="1" x14ac:dyDescent="0.25">
      <c r="B61" s="32" t="s">
        <v>51</v>
      </c>
      <c r="C61" s="33"/>
      <c r="D61" s="8">
        <v>16</v>
      </c>
      <c r="E61" s="8">
        <f>((D61^2)*3.14/4)/100</f>
        <v>2.0096000000000003</v>
      </c>
      <c r="F61" s="8">
        <v>3</v>
      </c>
      <c r="G61" s="8">
        <f>E61*F61</f>
        <v>6.0288000000000004</v>
      </c>
      <c r="H61" s="58">
        <f>SUM(G61:G63)</f>
        <v>9.1688000000000009</v>
      </c>
      <c r="I61" s="61"/>
      <c r="J61" s="62"/>
      <c r="K61" s="62"/>
      <c r="L61" s="62"/>
      <c r="M61" s="63"/>
      <c r="R61" s="32" t="s">
        <v>51</v>
      </c>
      <c r="S61" s="33"/>
      <c r="T61" s="8">
        <v>16</v>
      </c>
      <c r="U61" s="8">
        <f>((T61^2)*3.14/4)/100</f>
        <v>2.0096000000000003</v>
      </c>
      <c r="V61" s="8">
        <v>3</v>
      </c>
      <c r="W61" s="8">
        <f>U61*V61</f>
        <v>6.0288000000000004</v>
      </c>
      <c r="X61" s="58">
        <f>SUM(W61:W63)</f>
        <v>9.1688000000000009</v>
      </c>
      <c r="Y61" s="61"/>
      <c r="Z61" s="62"/>
      <c r="AA61" s="62"/>
      <c r="AB61" s="62"/>
      <c r="AC61" s="63"/>
    </row>
    <row r="62" spans="2:29" ht="12.75" customHeight="1" x14ac:dyDescent="0.25">
      <c r="B62" s="32" t="s">
        <v>52</v>
      </c>
      <c r="C62" s="33"/>
      <c r="D62" s="4">
        <v>16</v>
      </c>
      <c r="E62" s="7">
        <f>((D62^2)*3.14/4)/100</f>
        <v>2.0096000000000003</v>
      </c>
      <c r="F62" s="4">
        <v>0</v>
      </c>
      <c r="G62" s="4">
        <f>E62*F62</f>
        <v>0</v>
      </c>
      <c r="H62" s="59"/>
      <c r="I62" s="61"/>
      <c r="J62" s="62"/>
      <c r="K62" s="62"/>
      <c r="L62" s="62"/>
      <c r="M62" s="63"/>
      <c r="R62" s="32" t="s">
        <v>52</v>
      </c>
      <c r="S62" s="33"/>
      <c r="T62" s="4">
        <v>16</v>
      </c>
      <c r="U62" s="7">
        <f>((T62^2)*3.14/4)/100</f>
        <v>2.0096000000000003</v>
      </c>
      <c r="V62" s="4">
        <v>0</v>
      </c>
      <c r="W62" s="4">
        <f>U62*V62</f>
        <v>0</v>
      </c>
      <c r="X62" s="59"/>
      <c r="Y62" s="61"/>
      <c r="Z62" s="62"/>
      <c r="AA62" s="62"/>
      <c r="AB62" s="62"/>
      <c r="AC62" s="63"/>
    </row>
    <row r="63" spans="2:29" x14ac:dyDescent="0.25">
      <c r="B63" s="32" t="s">
        <v>52</v>
      </c>
      <c r="C63" s="33"/>
      <c r="D63" s="4">
        <v>20</v>
      </c>
      <c r="E63" s="4">
        <f>((D63^2)*3.14/4)/100</f>
        <v>3.14</v>
      </c>
      <c r="F63" s="4">
        <v>1</v>
      </c>
      <c r="G63" s="4">
        <f>E63*F63</f>
        <v>3.14</v>
      </c>
      <c r="H63" s="60"/>
      <c r="I63" s="46"/>
      <c r="J63" s="47"/>
      <c r="K63" s="47"/>
      <c r="L63" s="47"/>
      <c r="M63" s="48"/>
      <c r="R63" s="32" t="s">
        <v>52</v>
      </c>
      <c r="S63" s="33"/>
      <c r="T63" s="4">
        <v>20</v>
      </c>
      <c r="U63" s="4">
        <f>((T63^2)*3.14/4)/100</f>
        <v>3.14</v>
      </c>
      <c r="V63" s="4">
        <v>1</v>
      </c>
      <c r="W63" s="4">
        <f>U63*V63</f>
        <v>3.14</v>
      </c>
      <c r="X63" s="60"/>
      <c r="Y63" s="46"/>
      <c r="Z63" s="47"/>
      <c r="AA63" s="47"/>
      <c r="AB63" s="47"/>
      <c r="AC63" s="48"/>
    </row>
    <row r="66" spans="2:16" x14ac:dyDescent="0.25">
      <c r="H66" s="34" t="s">
        <v>66</v>
      </c>
      <c r="I66" s="35"/>
      <c r="J66" s="36"/>
    </row>
    <row r="67" spans="2:16" x14ac:dyDescent="0.25">
      <c r="H67" s="37"/>
      <c r="I67" s="38"/>
      <c r="J67" s="39"/>
    </row>
    <row r="69" spans="2:16" x14ac:dyDescent="0.25">
      <c r="B69" s="34" t="s">
        <v>22</v>
      </c>
      <c r="C69" s="35"/>
      <c r="D69" s="35"/>
      <c r="E69" s="35"/>
      <c r="F69" s="35"/>
      <c r="G69" s="35"/>
      <c r="H69" s="36"/>
      <c r="J69" s="34" t="s">
        <v>23</v>
      </c>
      <c r="K69" s="35"/>
      <c r="L69" s="35"/>
      <c r="M69" s="35"/>
      <c r="N69" s="35"/>
      <c r="O69" s="35"/>
      <c r="P69" s="36"/>
    </row>
    <row r="70" spans="2:16" x14ac:dyDescent="0.25">
      <c r="B70" s="40"/>
      <c r="C70" s="41"/>
      <c r="D70" s="41"/>
      <c r="E70" s="41"/>
      <c r="F70" s="41"/>
      <c r="G70" s="41"/>
      <c r="H70" s="42"/>
      <c r="J70" s="40"/>
      <c r="K70" s="41"/>
      <c r="L70" s="41"/>
      <c r="M70" s="41"/>
      <c r="N70" s="41"/>
      <c r="O70" s="41"/>
      <c r="P70" s="42"/>
    </row>
    <row r="71" spans="2:16" x14ac:dyDescent="0.25">
      <c r="B71" s="37"/>
      <c r="C71" s="38"/>
      <c r="D71" s="38"/>
      <c r="E71" s="38"/>
      <c r="F71" s="38"/>
      <c r="G71" s="38"/>
      <c r="H71" s="39"/>
      <c r="J71" s="37"/>
      <c r="K71" s="38"/>
      <c r="L71" s="38"/>
      <c r="M71" s="38"/>
      <c r="N71" s="38"/>
      <c r="O71" s="38"/>
      <c r="P71" s="39"/>
    </row>
    <row r="72" spans="2:16" ht="15" x14ac:dyDescent="0.25">
      <c r="B72" s="5" t="s">
        <v>24</v>
      </c>
      <c r="C72" s="7">
        <v>0.6</v>
      </c>
      <c r="D72" s="27" t="s">
        <v>25</v>
      </c>
      <c r="E72" s="28"/>
      <c r="J72" s="5" t="s">
        <v>26</v>
      </c>
      <c r="K72" s="4">
        <f>($K79/($K$5*$K$8*$O$7))*10</f>
        <v>2.714833701368179E-2</v>
      </c>
      <c r="M72" s="8" t="s">
        <v>27</v>
      </c>
      <c r="N72" s="9" t="s">
        <v>28</v>
      </c>
      <c r="O72" s="9">
        <f>$O$8*$K$5*$K$8*0.1*(1+($K79/($K$5*$K$8*$O$8*0.1)))^(0.5)</f>
        <v>255.9267039752759</v>
      </c>
      <c r="P72" s="9" t="s">
        <v>29</v>
      </c>
    </row>
    <row r="73" spans="2:16" ht="15" x14ac:dyDescent="0.25">
      <c r="B73" s="5" t="s">
        <v>24</v>
      </c>
      <c r="C73" s="4">
        <v>0.48</v>
      </c>
      <c r="D73" s="27" t="s">
        <v>32</v>
      </c>
      <c r="E73" s="28"/>
    </row>
    <row r="74" spans="2:16" x14ac:dyDescent="0.25">
      <c r="B74" s="2" t="s">
        <v>33</v>
      </c>
      <c r="C74" s="10">
        <f>C73*(1-$O$7/250)</f>
        <v>0.45279360000000002</v>
      </c>
    </row>
    <row r="75" spans="2:16" ht="15" x14ac:dyDescent="0.25">
      <c r="B75" s="5" t="s">
        <v>26</v>
      </c>
      <c r="C75" s="4">
        <f>($J79/($K$5*$K$8*$O$7))*10</f>
        <v>4.4748977470196766E-2</v>
      </c>
      <c r="E75" s="11" t="s">
        <v>34</v>
      </c>
      <c r="F75" s="9" t="s">
        <v>28</v>
      </c>
      <c r="G75" s="9">
        <f>$S$24*$O$7*$K$5*$K$8/10*(1-($C75/$S$24))^(0.5)</f>
        <v>1132.8874447003921</v>
      </c>
      <c r="H75" s="9" t="s">
        <v>29</v>
      </c>
    </row>
    <row r="77" spans="2:16" x14ac:dyDescent="0.25">
      <c r="D77" s="29" t="s">
        <v>37</v>
      </c>
      <c r="E77" s="30"/>
      <c r="F77" s="30"/>
      <c r="G77" s="30"/>
      <c r="H77" s="30"/>
      <c r="I77" s="30"/>
      <c r="J77" s="30"/>
      <c r="K77" s="30"/>
      <c r="L77" s="30"/>
      <c r="M77" s="31"/>
    </row>
    <row r="78" spans="2:16" ht="15" x14ac:dyDescent="0.25">
      <c r="D78" s="12" t="s">
        <v>38</v>
      </c>
      <c r="E78" s="12" t="s">
        <v>53</v>
      </c>
      <c r="F78" s="12" t="s">
        <v>40</v>
      </c>
      <c r="G78" s="12" t="s">
        <v>54</v>
      </c>
      <c r="H78" s="12" t="s">
        <v>42</v>
      </c>
      <c r="I78" s="13" t="s">
        <v>43</v>
      </c>
      <c r="J78" s="13" t="s">
        <v>44</v>
      </c>
      <c r="K78" s="13" t="s">
        <v>45</v>
      </c>
      <c r="L78" s="13" t="s">
        <v>46</v>
      </c>
      <c r="M78" s="14" t="s">
        <v>47</v>
      </c>
    </row>
    <row r="79" spans="2:16" x14ac:dyDescent="0.25">
      <c r="B79" s="32" t="s">
        <v>51</v>
      </c>
      <c r="C79" s="33"/>
      <c r="D79" s="8">
        <v>16</v>
      </c>
      <c r="E79" s="15">
        <f>((D79^2)*3.14/4)/100</f>
        <v>2.0096000000000003</v>
      </c>
      <c r="F79" s="8">
        <v>3</v>
      </c>
      <c r="G79" s="15">
        <f>E79*F79</f>
        <v>6.0288000000000004</v>
      </c>
      <c r="H79" s="58">
        <f>SUM(G79:G81)</f>
        <v>8.0384000000000011</v>
      </c>
      <c r="I79" s="58">
        <v>36.506399999999999</v>
      </c>
      <c r="J79" s="58">
        <v>117.9413</v>
      </c>
      <c r="K79" s="58">
        <v>71.552700000000002</v>
      </c>
      <c r="L79" s="58">
        <f>($C$10*$H79*$S$5)*0.1-$I79</f>
        <v>340.94471040000008</v>
      </c>
      <c r="M79" s="58">
        <f>(($L79/($K$5*$K$8)*10)^2/($O$8+$AA$22*$O$7)-$O$8)*(($G$5*$G$8/$S$5))</f>
        <v>0.71019947616190637</v>
      </c>
    </row>
    <row r="80" spans="2:16" x14ac:dyDescent="0.25">
      <c r="B80" s="32" t="s">
        <v>52</v>
      </c>
      <c r="C80" s="33"/>
      <c r="D80" s="4">
        <v>16</v>
      </c>
      <c r="E80" s="7">
        <f>((D80^2)*3.14/4)/100</f>
        <v>2.0096000000000003</v>
      </c>
      <c r="F80" s="4">
        <v>1</v>
      </c>
      <c r="G80" s="7">
        <f>E80*F80</f>
        <v>2.0096000000000003</v>
      </c>
      <c r="H80" s="59"/>
      <c r="I80" s="59"/>
      <c r="J80" s="59"/>
      <c r="K80" s="59"/>
      <c r="L80" s="59"/>
      <c r="M80" s="59"/>
    </row>
    <row r="81" spans="2:13" x14ac:dyDescent="0.25">
      <c r="B81" s="32" t="s">
        <v>52</v>
      </c>
      <c r="C81" s="33"/>
      <c r="D81" s="4">
        <v>20</v>
      </c>
      <c r="E81" s="4">
        <f>((D81^2)*3.14/4)/100</f>
        <v>3.14</v>
      </c>
      <c r="F81" s="4">
        <v>0</v>
      </c>
      <c r="G81" s="4">
        <f>E81*F81</f>
        <v>0</v>
      </c>
      <c r="H81" s="60"/>
      <c r="I81" s="60"/>
      <c r="J81" s="60"/>
      <c r="K81" s="60"/>
      <c r="L81" s="60"/>
      <c r="M81" s="60"/>
    </row>
    <row r="82" spans="2:13" ht="15" x14ac:dyDescent="0.25">
      <c r="B82" s="27"/>
      <c r="C82" s="28"/>
      <c r="D82" s="12" t="s">
        <v>38</v>
      </c>
      <c r="E82" s="12" t="s">
        <v>53</v>
      </c>
      <c r="F82" s="12" t="s">
        <v>40</v>
      </c>
      <c r="G82" s="12" t="s">
        <v>54</v>
      </c>
      <c r="H82" s="12"/>
      <c r="I82" s="12"/>
      <c r="J82" s="12"/>
      <c r="K82" s="12"/>
      <c r="L82" s="12"/>
      <c r="M82" s="18" t="s">
        <v>55</v>
      </c>
    </row>
    <row r="83" spans="2:13" ht="15" x14ac:dyDescent="0.25">
      <c r="B83" s="49" t="s">
        <v>56</v>
      </c>
      <c r="C83" s="50"/>
      <c r="D83" s="19">
        <v>16</v>
      </c>
      <c r="E83" s="20">
        <f>((D83^2)*3.14/4)/100</f>
        <v>2.0096000000000003</v>
      </c>
      <c r="F83" s="19">
        <v>4</v>
      </c>
      <c r="G83" s="20">
        <f>E83*F83</f>
        <v>8.0384000000000011</v>
      </c>
      <c r="H83" s="51"/>
      <c r="I83" s="52"/>
      <c r="J83" s="52"/>
      <c r="K83" s="52"/>
      <c r="L83" s="53"/>
      <c r="M83" s="55">
        <f>SUM(G83:G84)</f>
        <v>8.0384000000000011</v>
      </c>
    </row>
    <row r="84" spans="2:13" ht="12.75" customHeight="1" x14ac:dyDescent="0.25">
      <c r="B84" s="57" t="s">
        <v>57</v>
      </c>
      <c r="C84" s="33"/>
      <c r="D84" s="4">
        <v>10</v>
      </c>
      <c r="E84" s="7">
        <f>((D84^2)*3.14/4)/100</f>
        <v>0.78500000000000003</v>
      </c>
      <c r="F84" s="4">
        <v>0</v>
      </c>
      <c r="G84" s="7">
        <f>(E84*F84)*2</f>
        <v>0</v>
      </c>
      <c r="H84" s="54"/>
      <c r="I84" s="52"/>
      <c r="J84" s="52"/>
      <c r="K84" s="52"/>
      <c r="L84" s="53"/>
      <c r="M84" s="56"/>
    </row>
    <row r="85" spans="2:13" ht="12.75" customHeight="1" x14ac:dyDescent="0.25">
      <c r="B85" s="27"/>
      <c r="C85" s="28"/>
      <c r="D85" s="12" t="s">
        <v>38</v>
      </c>
      <c r="E85" s="12" t="s">
        <v>53</v>
      </c>
      <c r="F85" s="12" t="s">
        <v>40</v>
      </c>
      <c r="G85" s="12" t="s">
        <v>54</v>
      </c>
      <c r="H85" s="13" t="s">
        <v>58</v>
      </c>
      <c r="I85" s="43"/>
      <c r="J85" s="44"/>
      <c r="K85" s="44"/>
      <c r="L85" s="44"/>
      <c r="M85" s="45"/>
    </row>
    <row r="86" spans="2:13" ht="12.75" customHeight="1" x14ac:dyDescent="0.25">
      <c r="B86" s="32" t="s">
        <v>51</v>
      </c>
      <c r="C86" s="33"/>
      <c r="D86" s="8">
        <v>16</v>
      </c>
      <c r="E86" s="8">
        <f>((D86^2)*3.14/4)/100</f>
        <v>2.0096000000000003</v>
      </c>
      <c r="F86" s="8">
        <v>3</v>
      </c>
      <c r="G86" s="8">
        <f>E86*F86</f>
        <v>6.0288000000000004</v>
      </c>
      <c r="H86" s="58">
        <f>SUM(G86:G88)</f>
        <v>9.1688000000000009</v>
      </c>
      <c r="I86" s="61"/>
      <c r="J86" s="62"/>
      <c r="K86" s="62"/>
      <c r="L86" s="62"/>
      <c r="M86" s="63"/>
    </row>
    <row r="87" spans="2:13" ht="12.75" customHeight="1" x14ac:dyDescent="0.25">
      <c r="B87" s="32" t="s">
        <v>52</v>
      </c>
      <c r="C87" s="33"/>
      <c r="D87" s="4">
        <v>16</v>
      </c>
      <c r="E87" s="7">
        <f>((D87^2)*3.14/4)/100</f>
        <v>2.0096000000000003</v>
      </c>
      <c r="F87" s="4">
        <v>0</v>
      </c>
      <c r="G87" s="4">
        <f>E87*F87</f>
        <v>0</v>
      </c>
      <c r="H87" s="59"/>
      <c r="I87" s="61"/>
      <c r="J87" s="62"/>
      <c r="K87" s="62"/>
      <c r="L87" s="62"/>
      <c r="M87" s="63"/>
    </row>
    <row r="88" spans="2:13" ht="12.75" customHeight="1" x14ac:dyDescent="0.25">
      <c r="B88" s="32" t="s">
        <v>52</v>
      </c>
      <c r="C88" s="33"/>
      <c r="D88" s="4">
        <v>20</v>
      </c>
      <c r="E88" s="4">
        <f>((D88^2)*3.14/4)/100</f>
        <v>3.14</v>
      </c>
      <c r="F88" s="4">
        <v>1</v>
      </c>
      <c r="G88" s="4">
        <f>E88*F88</f>
        <v>3.14</v>
      </c>
      <c r="H88" s="60"/>
      <c r="I88" s="46"/>
      <c r="J88" s="47"/>
      <c r="K88" s="47"/>
      <c r="L88" s="47"/>
      <c r="M88" s="48"/>
    </row>
    <row r="89" spans="2:13" ht="12.75" customHeight="1" x14ac:dyDescent="0.25"/>
    <row r="90" spans="2:13" ht="12.75" customHeight="1" x14ac:dyDescent="0.25"/>
    <row r="92" spans="2:13" ht="12.75" customHeight="1" x14ac:dyDescent="0.25"/>
    <row r="93" spans="2:13" ht="12.75" customHeight="1" x14ac:dyDescent="0.25"/>
    <row r="94" spans="2:13" ht="12.75" customHeight="1" x14ac:dyDescent="0.25"/>
    <row r="96" spans="2:13" ht="12.75" customHeight="1" x14ac:dyDescent="0.25"/>
    <row r="97" ht="12.75" customHeight="1" x14ac:dyDescent="0.25"/>
    <row r="98" ht="12.75" customHeight="1" x14ac:dyDescent="0.25"/>
    <row r="121" ht="12.75" customHeight="1" x14ac:dyDescent="0.25"/>
    <row r="122" ht="12.75" customHeight="1" x14ac:dyDescent="0.25"/>
    <row r="124" ht="12.75" customHeight="1" x14ac:dyDescent="0.25"/>
    <row r="125" ht="12.75" customHeight="1" x14ac:dyDescent="0.25"/>
    <row r="126" ht="12.75" customHeight="1" x14ac:dyDescent="0.25"/>
    <row r="134" ht="12.75" customHeight="1" x14ac:dyDescent="0.25"/>
    <row r="135" ht="12.75" customHeight="1" x14ac:dyDescent="0.25"/>
  </sheetData>
  <mergeCells count="143">
    <mergeCell ref="B32:C32"/>
    <mergeCell ref="B85:C85"/>
    <mergeCell ref="I85:M88"/>
    <mergeCell ref="B86:C86"/>
    <mergeCell ref="H86:H88"/>
    <mergeCell ref="B87:C87"/>
    <mergeCell ref="B88:C88"/>
    <mergeCell ref="M79:M81"/>
    <mergeCell ref="B80:C80"/>
    <mergeCell ref="B81:C81"/>
    <mergeCell ref="B82:C82"/>
    <mergeCell ref="B83:C83"/>
    <mergeCell ref="H83:L84"/>
    <mergeCell ref="M83:M84"/>
    <mergeCell ref="B84:C84"/>
    <mergeCell ref="B79:C79"/>
    <mergeCell ref="H79:H81"/>
    <mergeCell ref="I79:I81"/>
    <mergeCell ref="J79:J81"/>
    <mergeCell ref="K79:K81"/>
    <mergeCell ref="L79:L81"/>
    <mergeCell ref="H66:J67"/>
    <mergeCell ref="B69:H71"/>
    <mergeCell ref="J69:P71"/>
    <mergeCell ref="D72:E72"/>
    <mergeCell ref="D73:E73"/>
    <mergeCell ref="D77:M77"/>
    <mergeCell ref="R61:S61"/>
    <mergeCell ref="X61:X63"/>
    <mergeCell ref="B62:C62"/>
    <mergeCell ref="R62:S62"/>
    <mergeCell ref="B63:C63"/>
    <mergeCell ref="R63:S63"/>
    <mergeCell ref="X58:AB59"/>
    <mergeCell ref="AC58:AC59"/>
    <mergeCell ref="B59:C59"/>
    <mergeCell ref="R59:S59"/>
    <mergeCell ref="B60:C60"/>
    <mergeCell ref="I60:M63"/>
    <mergeCell ref="R60:S60"/>
    <mergeCell ref="Y60:AC63"/>
    <mergeCell ref="B61:C61"/>
    <mergeCell ref="H61:H63"/>
    <mergeCell ref="B57:C57"/>
    <mergeCell ref="R57:S57"/>
    <mergeCell ref="B58:C58"/>
    <mergeCell ref="H58:L59"/>
    <mergeCell ref="M58:M59"/>
    <mergeCell ref="R58:S58"/>
    <mergeCell ref="AB54:AB56"/>
    <mergeCell ref="AC54:AC56"/>
    <mergeCell ref="B55:C55"/>
    <mergeCell ref="R55:S55"/>
    <mergeCell ref="B56:C56"/>
    <mergeCell ref="R56:S56"/>
    <mergeCell ref="M54:M56"/>
    <mergeCell ref="R54:S54"/>
    <mergeCell ref="X54:X56"/>
    <mergeCell ref="Y54:Y56"/>
    <mergeCell ref="Z54:Z56"/>
    <mergeCell ref="AA54:AA56"/>
    <mergeCell ref="B54:C54"/>
    <mergeCell ref="H54:H56"/>
    <mergeCell ref="I54:I56"/>
    <mergeCell ref="J54:J56"/>
    <mergeCell ref="K54:K56"/>
    <mergeCell ref="L54:L56"/>
    <mergeCell ref="D47:E47"/>
    <mergeCell ref="T47:U47"/>
    <mergeCell ref="D48:E48"/>
    <mergeCell ref="T48:U48"/>
    <mergeCell ref="D52:M52"/>
    <mergeCell ref="T52:AC52"/>
    <mergeCell ref="B38:C38"/>
    <mergeCell ref="R38:S38"/>
    <mergeCell ref="H41:J42"/>
    <mergeCell ref="X41:Z42"/>
    <mergeCell ref="B44:H46"/>
    <mergeCell ref="J44:P46"/>
    <mergeCell ref="R44:X46"/>
    <mergeCell ref="Z44:AF46"/>
    <mergeCell ref="B35:C35"/>
    <mergeCell ref="I35:M38"/>
    <mergeCell ref="R35:S35"/>
    <mergeCell ref="Y35:AC38"/>
    <mergeCell ref="B36:C36"/>
    <mergeCell ref="H36:H38"/>
    <mergeCell ref="R36:S36"/>
    <mergeCell ref="X36:X38"/>
    <mergeCell ref="B37:C37"/>
    <mergeCell ref="R37:S37"/>
    <mergeCell ref="B33:C33"/>
    <mergeCell ref="H33:L34"/>
    <mergeCell ref="M33:M34"/>
    <mergeCell ref="R33:S33"/>
    <mergeCell ref="X33:AB34"/>
    <mergeCell ref="AC33:AC34"/>
    <mergeCell ref="B34:C34"/>
    <mergeCell ref="R34:S34"/>
    <mergeCell ref="AB29:AB31"/>
    <mergeCell ref="AC29:AC31"/>
    <mergeCell ref="B30:C30"/>
    <mergeCell ref="R30:S30"/>
    <mergeCell ref="B31:C31"/>
    <mergeCell ref="R31:S31"/>
    <mergeCell ref="M29:M31"/>
    <mergeCell ref="R29:S29"/>
    <mergeCell ref="X29:X31"/>
    <mergeCell ref="Y29:Y31"/>
    <mergeCell ref="Z29:Z31"/>
    <mergeCell ref="AA29:AA31"/>
    <mergeCell ref="B29:C29"/>
    <mergeCell ref="H29:H31"/>
    <mergeCell ref="I29:I31"/>
    <mergeCell ref="J29:J31"/>
    <mergeCell ref="K29:K31"/>
    <mergeCell ref="L29:L31"/>
    <mergeCell ref="D22:E22"/>
    <mergeCell ref="T22:U22"/>
    <mergeCell ref="D23:E23"/>
    <mergeCell ref="T23:U23"/>
    <mergeCell ref="D27:M27"/>
    <mergeCell ref="T27:AC27"/>
    <mergeCell ref="N11:P11"/>
    <mergeCell ref="N12:O12"/>
    <mergeCell ref="B13:E13"/>
    <mergeCell ref="H16:J17"/>
    <mergeCell ref="X16:Z17"/>
    <mergeCell ref="B19:H21"/>
    <mergeCell ref="J19:P21"/>
    <mergeCell ref="R19:X21"/>
    <mergeCell ref="Z19:AF21"/>
    <mergeCell ref="B1:E2"/>
    <mergeCell ref="B3:D3"/>
    <mergeCell ref="J3:L3"/>
    <mergeCell ref="N3:P3"/>
    <mergeCell ref="R3:T3"/>
    <mergeCell ref="B4:D4"/>
    <mergeCell ref="J4:L4"/>
    <mergeCell ref="N4:P4"/>
    <mergeCell ref="R4:T4"/>
    <mergeCell ref="F3:H3"/>
    <mergeCell ref="F4:H4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Confin. nodi PIL.13 staffe Φ10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2017-02-10T21:51:30Z</dcterms:created>
  <dcterms:modified xsi:type="dcterms:W3CDTF">2017-03-18T22:52:37Z</dcterms:modified>
</cp:coreProperties>
</file>